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0" yWindow="6015" windowWidth="11970" windowHeight="6120" activeTab="0"/>
  </bookViews>
  <sheets>
    <sheet name="BREAK1" sheetId="1" r:id="rId1"/>
    <sheet name="TST3CL" sheetId="2" r:id="rId2"/>
    <sheet name="TST3BW" sheetId="3" r:id="rId3"/>
    <sheet name="TST2CL" sheetId="4" r:id="rId4"/>
    <sheet name="TST2BW" sheetId="5" r:id="rId5"/>
    <sheet name="TST1CL" sheetId="6" r:id="rId6"/>
    <sheet name="TST1BW" sheetId="7" r:id="rId7"/>
  </sheets>
  <definedNames>
    <definedName name="\0">'BREAK1'!$C$1</definedName>
    <definedName name="\m">'BREAK1'!$C$1</definedName>
    <definedName name="\x">'BREAK1'!$C$1</definedName>
    <definedName name="__123Graph_A" hidden="1">'BREAK1'!$Y$12:$Y$18</definedName>
    <definedName name="__123Graph_ATST1BW" hidden="1">'BREAK1'!$Y$12:$Y$18</definedName>
    <definedName name="__123Graph_ATST1CL" hidden="1">'BREAK1'!$Y$12:$Y$18</definedName>
    <definedName name="__123Graph_ATST2BW" hidden="1">'BREAK1'!$Y$21:$Y$27</definedName>
    <definedName name="__123Graph_ATST2CL" hidden="1">'BREAK1'!$Y$21:$Y$27</definedName>
    <definedName name="__123Graph_ATST3BW" hidden="1">'BREAK1'!$Y$30:$Y$36</definedName>
    <definedName name="__123Graph_ATST3CL" hidden="1">'BREAK1'!$Y$30:$Y$36</definedName>
    <definedName name="__123Graph_B" hidden="1">'BREAK1'!$Z$12:$Z$18</definedName>
    <definedName name="__123Graph_BTST1BW" hidden="1">'BREAK1'!$Z$12:$Z$18</definedName>
    <definedName name="__123Graph_BTST1CL" hidden="1">'BREAK1'!$Z$12:$Z$18</definedName>
    <definedName name="__123Graph_BTST2BW" hidden="1">'BREAK1'!$Z$21:$Z$27</definedName>
    <definedName name="__123Graph_BTST2CL" hidden="1">'BREAK1'!$Z$21:$Z$27</definedName>
    <definedName name="__123Graph_BTST3BW" hidden="1">'BREAK1'!$Z$30:$Z$36</definedName>
    <definedName name="__123Graph_BTST3CL" hidden="1">'BREAK1'!$Z$30:$Z$36</definedName>
    <definedName name="__123Graph_C" hidden="1">'BREAK1'!$AB$12:$AB$18</definedName>
    <definedName name="__123Graph_CTST1BW" hidden="1">'BREAK1'!$AB$12:$AB$18</definedName>
    <definedName name="__123Graph_CTST1CL" hidden="1">'BREAK1'!$AB$12:$AB$18</definedName>
    <definedName name="__123Graph_CTST2BW" hidden="1">'BREAK1'!$AB$21:$AB$27</definedName>
    <definedName name="__123Graph_CTST2CL" hidden="1">'BREAK1'!$AB$21:$AB$27</definedName>
    <definedName name="__123Graph_CTST3BW" hidden="1">'BREAK1'!$AB$30:$AB$36</definedName>
    <definedName name="__123Graph_CTST3CL" hidden="1">'BREAK1'!$AB$30:$AB$36</definedName>
    <definedName name="__123Graph_LBL_A" hidden="1">'BREAK1'!$Y$10:$Y$10</definedName>
    <definedName name="__123Graph_LBL_ATST1BW" hidden="1">'BREAK1'!$Y$10:$Y$10</definedName>
    <definedName name="__123Graph_LBL_ATST1CL" hidden="1">'BREAK1'!$Y$10:$Y$10</definedName>
    <definedName name="__123Graph_LBL_ATST2BW" hidden="1">'BREAK1'!$Y$10:$Y$10</definedName>
    <definedName name="__123Graph_LBL_ATST2CL" hidden="1">'BREAK1'!$Y$10:$Y$10</definedName>
    <definedName name="__123Graph_LBL_ATST3BW" hidden="1">'BREAK1'!$Y$10:$Y$10</definedName>
    <definedName name="__123Graph_LBL_ATST3CL" hidden="1">'BREAK1'!$Y$10:$Y$10</definedName>
    <definedName name="__123Graph_LBL_B" hidden="1">'BREAK1'!$Z$12:$Z$18</definedName>
    <definedName name="__123Graph_LBL_BTST1BW" hidden="1">'BREAK1'!$Z$12:$Z$18</definedName>
    <definedName name="__123Graph_LBL_BTST1CL" hidden="1">'BREAK1'!$Z$12:$Z$18</definedName>
    <definedName name="__123Graph_LBL_BTST2BW" hidden="1">'BREAK1'!$Z$21:$Z$27</definedName>
    <definedName name="__123Graph_LBL_BTST2CL" hidden="1">'BREAK1'!$Z$21:$Z$27</definedName>
    <definedName name="__123Graph_LBL_BTST3BW" hidden="1">'BREAK1'!$Z$30:$Z$36</definedName>
    <definedName name="__123Graph_LBL_BTST3CL" hidden="1">'BREAK1'!$Z$30:$Z$36</definedName>
    <definedName name="__123Graph_LBL_C" hidden="1">'BREAK1'!$AB$12:$AB$18</definedName>
    <definedName name="__123Graph_LBL_CTST1BW" hidden="1">'BREAK1'!$AB$12:$AB$18</definedName>
    <definedName name="__123Graph_LBL_CTST1CL" hidden="1">'BREAK1'!$AB$12:$AB$18</definedName>
    <definedName name="__123Graph_LBL_CTST2BW" hidden="1">'BREAK1'!$AB$21:$AB$27</definedName>
    <definedName name="__123Graph_LBL_CTST2CL" hidden="1">'BREAK1'!$AB$21:$AB$27</definedName>
    <definedName name="__123Graph_LBL_CTST3BW" hidden="1">'BREAK1'!$AB$30:$AB$36</definedName>
    <definedName name="__123Graph_LBL_CTST3CL" hidden="1">'BREAK1'!$AB$30:$AB$36</definedName>
    <definedName name="__123Graph_X" hidden="1">'BREAK1'!$X$12:$X$18</definedName>
    <definedName name="__123Graph_XTST1BW" hidden="1">'BREAK1'!$X$12:$X$18</definedName>
    <definedName name="__123Graph_XTST1CL" hidden="1">'BREAK1'!$X$12:$X$18</definedName>
    <definedName name="__123Graph_XTST2BW" hidden="1">'BREAK1'!$X$21:$X$27</definedName>
    <definedName name="__123Graph_XTST2CL" hidden="1">'BREAK1'!$X$21:$X$27</definedName>
    <definedName name="__123Graph_XTST3BW" hidden="1">'BREAK1'!$X$30:$X$36</definedName>
    <definedName name="__123Graph_XTST3CL" hidden="1">'BREAK1'!$X$30:$X$36</definedName>
    <definedName name="_Fill" hidden="1">'BREAK1'!$M$27:$M$38</definedName>
    <definedName name="_Parse_In" hidden="1">'BREAK1'!$Z$12:$Z$18</definedName>
    <definedName name="_Parse_Out" hidden="1">'BREAK1'!$AC$12:$AC$18</definedName>
    <definedName name="_Regression_Int" localSheetId="0" hidden="1">1</definedName>
    <definedName name="BW">'BREAK1'!$C$7:$F$9</definedName>
    <definedName name="CBW">'BREAK1'!$C$11</definedName>
    <definedName name="CCST">'BREAK1'!$M$7</definedName>
    <definedName name="CCST1">'BREAK1'!$M$12</definedName>
    <definedName name="CCST2">'BREAK1'!$M$17</definedName>
    <definedName name="CL">'BREAK1'!$C$3:$F$5</definedName>
    <definedName name="CMAR">'BREAK1'!$Q$8</definedName>
    <definedName name="CMAR1">'BREAK1'!$S$8</definedName>
    <definedName name="CMAR2">'BREAK1'!$U$8</definedName>
    <definedName name="CSEL">'BREAK1'!$Q$6</definedName>
    <definedName name="CSEL1">'BREAK1'!$S$6</definedName>
    <definedName name="CSEL2">'BREAK1'!$U$6</definedName>
    <definedName name="CST">'BREAK1'!$Q$7</definedName>
    <definedName name="CST1">'BREAK1'!$S$7</definedName>
    <definedName name="CST2">'BREAK1'!$U$7</definedName>
    <definedName name="CSTC">'BREAK1'!$Q$7</definedName>
    <definedName name="CSTC1">'BREAK1'!$S$7</definedName>
    <definedName name="CSTC2">'BREAK1'!$U$7</definedName>
    <definedName name="DATA">'BREAK1'!$Q$6:$Q$8</definedName>
    <definedName name="DEF1">'BREAK1'!$N$21:$U$40</definedName>
    <definedName name="DEF2">'BREAK1'!$N$41:$N$60</definedName>
    <definedName name="DEF3">'BREAK1'!$N$64:$U$83</definedName>
    <definedName name="DEF4">'BREAK1'!$N$84:$U$103</definedName>
    <definedName name="DEF5">'BREAK1'!$N$104:$N$123</definedName>
    <definedName name="DEF6">'BREAK1'!$N$124:$U$136</definedName>
    <definedName name="FUNCTIONS">'BREAK1'!$C$28</definedName>
    <definedName name="HELP1">'BREAK1'!$A$60:$A$79</definedName>
    <definedName name="HELP2">'BREAK1'!$A$80:$A$99</definedName>
    <definedName name="INPUT">'BREAK1'!$N$1:$U$136</definedName>
    <definedName name="MAR">'BREAK1'!$Q$8</definedName>
    <definedName name="MAR1">'BREAK1'!$S$8</definedName>
    <definedName name="MAR2">'BREAK1'!$U$8</definedName>
    <definedName name="MARK">'BREAK1'!$C$15:$J$21</definedName>
    <definedName name="MMAR">'BREAK1'!$M$8</definedName>
    <definedName name="MMAR1">'BREAK1'!$M$13</definedName>
    <definedName name="MMAR2">'BREAK1'!$M$18</definedName>
    <definedName name="NEXT">'BREAK1'!$N$38:$U$40</definedName>
    <definedName name="_xlnm.Print_Area" localSheetId="0">'BREAK1'!$N$1:$U$136</definedName>
    <definedName name="Print_Area_MI" localSheetId="0">'BREAK1'!$N$1:$U$136</definedName>
    <definedName name="SEL">'BREAK1'!$Q$6</definedName>
    <definedName name="SEL1">'BREAK1'!$S$6</definedName>
    <definedName name="SEL2">'BREAK1'!$U$6</definedName>
    <definedName name="SSEL">'BREAK1'!$M$6</definedName>
    <definedName name="SSEL1">'BREAK1'!$M$11</definedName>
    <definedName name="SSEL2">'BREAK1'!$M$16</definedName>
    <definedName name="VW">'BREAK1'!$C$3:$F$5</definedName>
    <definedName name="WHIC">'BREAK1'!$C$11:$I$13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<sst xmlns="http://schemas.openxmlformats.org/spreadsheetml/2006/main" count="330" uniqueCount="221">
  <si>
    <t>\M---&gt;</t>
  </si>
  <si>
    <t>{esc}{esc}{esc}{esc}{esc}{esc}{calc}{goto}INPUT~/xmFUNCTIONS~</t>
  </si>
  <si>
    <t xml:space="preserve">  PERIOD # </t>
  </si>
  <si>
    <t>*</t>
  </si>
  <si>
    <t xml:space="preserve">---------&gt; </t>
  </si>
  <si>
    <t xml:space="preserve">BREAKEVEN ANALYSIS-TST  (ANAL. #12) </t>
  </si>
  <si>
    <t>CL---&gt;</t>
  </si>
  <si>
    <t>A:AREA 1</t>
  </si>
  <si>
    <t>B:AREA 2</t>
  </si>
  <si>
    <t>C:AREA 3</t>
  </si>
  <si>
    <t>QUIT</t>
  </si>
  <si>
    <t>Graph Area 1 Breakeven Chart...</t>
  </si>
  <si>
    <t>Return to Breakeven Worksheet MENU</t>
  </si>
  <si>
    <t>/gnuTST1CL~Q{GOTO}HELP1~/xmMARK~</t>
  </si>
  <si>
    <t>/gnuTST2CL~Q~{GOTO}HELP1~/xmMARK~</t>
  </si>
  <si>
    <t>/gnuTST3CL~Q~{GOTO}HELP1~/xmMARK~</t>
  </si>
  <si>
    <t>/xmFUNCTIONS~</t>
  </si>
  <si>
    <t>REGION 1</t>
  </si>
  <si>
    <t>REGION 2</t>
  </si>
  <si>
    <t>REGION 3</t>
  </si>
  <si>
    <t>AREA 1</t>
  </si>
  <si>
    <t>AREA 2</t>
  </si>
  <si>
    <t>AREA 3</t>
  </si>
  <si>
    <t xml:space="preserve"> Unit Sales Price ($)....."A"</t>
  </si>
  <si>
    <t>PROFIT</t>
  </si>
  <si>
    <t>BW---&gt;</t>
  </si>
  <si>
    <t xml:space="preserve"> Unit Prod. Cost ($)......"B"</t>
  </si>
  <si>
    <t>COST</t>
  </si>
  <si>
    <t xml:space="preserve"> Gross Margin (Decimal)..."C"</t>
  </si>
  <si>
    <t>/gnuTST1BW~Q{GOTO}HELP1~/xmMARK~</t>
  </si>
  <si>
    <t>/gnuTST2BW~Q~{GOTO}HELP1~/xmMARK~</t>
  </si>
  <si>
    <t>/gnuTST3BW~Q~{GOTO}HELP1~/xmMARK~</t>
  </si>
  <si>
    <t xml:space="preserve"> LST</t>
  </si>
  <si>
    <t xml:space="preserve"> HCS</t>
  </si>
  <si>
    <t xml:space="preserve"> WCS</t>
  </si>
  <si>
    <t xml:space="preserve">        (Linear Breakeven Graphs use data from next 3 lines....)</t>
  </si>
  <si>
    <t>WHIC---&gt;</t>
  </si>
  <si>
    <t>COLOR</t>
  </si>
  <si>
    <t>MONOCHROME</t>
  </si>
  <si>
    <t xml:space="preserve"> Total Fixed Expense (Est.)......</t>
  </si>
  <si>
    <t>VOL</t>
  </si>
  <si>
    <t>FIXCST</t>
  </si>
  <si>
    <t>TOTREV</t>
  </si>
  <si>
    <t>VARCST</t>
  </si>
  <si>
    <t>TOTCST</t>
  </si>
  <si>
    <t>GRAPH IN COLOR</t>
  </si>
  <si>
    <t>GRAPH IN BLACK/WHITE</t>
  </si>
  <si>
    <t>RETURN TO COMMAND SELECTIONS</t>
  </si>
  <si>
    <t xml:space="preserve"> Break-even Dollar Sales .....</t>
  </si>
  <si>
    <t>/xmCL~</t>
  </si>
  <si>
    <t>/xmBW~</t>
  </si>
  <si>
    <t xml:space="preserve"> Break-even Point (Units).....</t>
  </si>
  <si>
    <t/>
  </si>
  <si>
    <t>mark---&gt;</t>
  </si>
  <si>
    <t>MENU</t>
  </si>
  <si>
    <t>SAVE</t>
  </si>
  <si>
    <t>========================================================================</t>
  </si>
  <si>
    <t>RETURN TO MENU WITHOUT SAVING GRAPH</t>
  </si>
  <si>
    <t>SAVE THE GRAPH TO DISK TO PRINT LATER</t>
  </si>
  <si>
    <t xml:space="preserve"> Profit Desired ($)...........</t>
  </si>
  <si>
    <t xml:space="preserve"> </t>
  </si>
  <si>
    <t>{goto}INPUT~</t>
  </si>
  <si>
    <t>{GOTO}HELP2~/GS{?}~</t>
  </si>
  <si>
    <t xml:space="preserve"> Sales Required ($)...........</t>
  </si>
  <si>
    <t>{RIGHT}~</t>
  </si>
  <si>
    <t xml:space="preserve"> Sales Required (Units).......</t>
  </si>
  <si>
    <t>{ESC}{ESC}{ESC}</t>
  </si>
  <si>
    <t>{GOTO}INPUT~</t>
  </si>
  <si>
    <t xml:space="preserve">       ENTER  @NA  FOR "A", "B" OR "C" FOR AUTO CALCULATION.</t>
  </si>
  <si>
    <t>/XMFUNCTIONS~</t>
  </si>
  <si>
    <t>INTRODUCTION:</t>
  </si>
  <si>
    <t>The following screen shows the layout and contents of a Breakeven</t>
  </si>
  <si>
    <t>worksheet. This worksheet provides a convenient tool for calculating</t>
  </si>
  <si>
    <t>and graphing breakeven (units or $) in each region. The data in the</t>
  </si>
  <si>
    <t>example screen below is for Total Spectrum Television system (TST).</t>
  </si>
  <si>
    <t>FUNCTIONS-&gt;</t>
  </si>
  <si>
    <t>INPUT</t>
  </si>
  <si>
    <t>CALC</t>
  </si>
  <si>
    <t>PRINT</t>
  </si>
  <si>
    <t>GRAPH</t>
  </si>
  <si>
    <t>DEFINITIONS</t>
  </si>
  <si>
    <t>The Breakeven worksheet is particularly useful for performing simple</t>
  </si>
  <si>
    <t>INPUT DATA</t>
  </si>
  <si>
    <t>CALCULATE RESULTS</t>
  </si>
  <si>
    <t>SAVE WORKSHEET FILE</t>
  </si>
  <si>
    <t>Print Worksheet AND Data Definitions......</t>
  </si>
  <si>
    <t>RETURN TO MENU</t>
  </si>
  <si>
    <t>GRAPH RESULTS</t>
  </si>
  <si>
    <t>Define Data Inputs, Sources, and Location</t>
  </si>
  <si>
    <t>calculations and "What If" analysis. For example, if the user inputs</t>
  </si>
  <si>
    <t>/RIINPUT~/XMFUNCTIONS~</t>
  </si>
  <si>
    <t>/xi@count(csel)=0~{goto}sel~@na~</t>
  </si>
  <si>
    <t>/fsBREAK1~r~/xmFUNCTIONS~</t>
  </si>
  <si>
    <t>/ppcaoml4~mr80~qrinput~agaPq/xmfunctions~</t>
  </si>
  <si>
    <t>{goto}input~/frMENU~</t>
  </si>
  <si>
    <t>/XMcbw~</t>
  </si>
  <si>
    <t>{goto}DEF1~{?}{goto}DEF2~{?}{goto}DEF3~{?}{goto}DEF4~{?}{goto}DEF5~{?}{goto}DEF6~{?}{goto}INPUT~/xmFUNCTIONS~</t>
  </si>
  <si>
    <t>Unit Sales Price (line 1), Unit Production Cost (line 2), and the</t>
  </si>
  <si>
    <t>/xi@count(cstc)=0~{goto}cst~@na~</t>
  </si>
  <si>
    <t>special Lotus symbol "@NA" on line 3, the Gross Margin % on line 3</t>
  </si>
  <si>
    <t>/xi@count(cmar)=0~{goto}mar~@na~</t>
  </si>
  <si>
    <t xml:space="preserve">will be displayed when the CALC option is selected from the menu. </t>
  </si>
  <si>
    <t>{END}{HOME}{GOTO}INPUT~{GOTO}DATA~{calc}</t>
  </si>
  <si>
    <t>/xi@isna(sel)~{goto}sel~+ssel{calc}~</t>
  </si>
  <si>
    <t>OR, if line 2 is entered in dollars and the DESIRED Gross Margin decimal</t>
  </si>
  <si>
    <t>/xi@isna(cst)~{goto}cst~+ccst{calc}~</t>
  </si>
  <si>
    <t>is entered on line 3, the price REQUIRED will be calculated and shown on</t>
  </si>
  <si>
    <t>/xi@isna(mar)~{goto}mar~+mmar{calc}~</t>
  </si>
  <si>
    <t>line #1.</t>
  </si>
  <si>
    <t>/xi@count(csel1)=0~{goto}sel1~@na~</t>
  </si>
  <si>
    <t>/xi@count(cstc1)=0~{goto}cst1~@na~</t>
  </si>
  <si>
    <t>/xi@count(cmar1)=0~{goto}mar1~@na~</t>
  </si>
  <si>
    <t xml:space="preserve">                Hit the  &lt;ENTER&gt;  key to see NEXT Page....</t>
  </si>
  <si>
    <t>/xi@isna(sel1)~{goto}sel1~+ssel1{calc}~</t>
  </si>
  <si>
    <t>BREAKEVEN WORKSHEET SCREEN LAYOUT (Area 3 not shown.)</t>
  </si>
  <si>
    <t>/xi@isna(cst1)~{goto}cst1~+ccst1{calc}~</t>
  </si>
  <si>
    <t>**********************************************************************</t>
  </si>
  <si>
    <t>/xi@isna(mar1)~{goto}mar1~+mmar1{calc}~</t>
  </si>
  <si>
    <t>INPUT CALC  SAVE  PRINT  MENU  GRAPH</t>
  </si>
  <si>
    <t>Hit &lt;ENTER&gt; for NEXT Page</t>
  </si>
  <si>
    <t>/xi@count(csel2)=0~{goto}sel2~@na~</t>
  </si>
  <si>
    <t>/xi@count(cstc2)=0~{goto}cst2~@na~</t>
  </si>
  <si>
    <t>1) PERIOD #      1 ***************************************************</t>
  </si>
  <si>
    <t>/xi@count(cmar2)=0~{goto}mar2~@na~</t>
  </si>
  <si>
    <t>----------&gt;              BREAK-EVEN ANALYSIS SSL (ANAL. #11)</t>
  </si>
  <si>
    <t>/xi@isna(sel2)~{goto}sel2~+ssel2{calc}~</t>
  </si>
  <si>
    <t xml:space="preserve">                                       AREA 1        AREA 2</t>
  </si>
  <si>
    <t>/xi@isna(cst2)~{goto}cst2~+ccst2{calc}~</t>
  </si>
  <si>
    <t>2) Unit Sales Price ($)....."A"       $60.00        $58.00</t>
  </si>
  <si>
    <t>/xi@isna(mar2)~{goto}mar2~+mmar2{calc}~</t>
  </si>
  <si>
    <t>3) Unit Prod. Cost ($)......"B"       $39.97        $39.97</t>
  </si>
  <si>
    <t>{CALC}~{goto}n1~/XMFUNCTIONS~</t>
  </si>
  <si>
    <t>4) Gross Margin (Decimal)..."C"        @NA           @NA</t>
  </si>
  <si>
    <t>5) Total Oper. Expenses (Est.).      880,000       481,000</t>
  </si>
  <si>
    <t xml:space="preserve">   Break-even Point ($)........    2,636,046     1,547,310 &lt;--AUTOCALC</t>
  </si>
  <si>
    <t xml:space="preserve">   Break-even Point (Units)....       43,934        26,678 &lt;--AUTOCALC</t>
  </si>
  <si>
    <t>6) Profit Desired ($)..........      200,000       150,000</t>
  </si>
  <si>
    <t xml:space="preserve">   Sales Required ($)..........    3,235,147     2,029,839 &lt;--AUTOCALC</t>
  </si>
  <si>
    <t xml:space="preserve">   Sales Required (Units)......       53,919        34,997 &lt;--AUTOCALC</t>
  </si>
  <si>
    <t xml:space="preserve">  At this point, you may:</t>
  </si>
  <si>
    <t>****************************************************************</t>
  </si>
  <si>
    <t xml:space="preserve">     ENTER  @NA  FOR "A", "B" OR "C" FOR AUTO CALCULATION.</t>
  </si>
  <si>
    <t xml:space="preserve">     (1)  VIEW any of the graphs that are a part of this worksheet.     </t>
  </si>
  <si>
    <t xml:space="preserve">          You may view the graphs in COLOR or MONOCHROME (BW) depending</t>
  </si>
  <si>
    <t xml:space="preserve">          on the type of monitor you have. (However, if you want to save</t>
  </si>
  <si>
    <t>SPECIAL NOTES REGARDING BREAKEVEN WORKSHEET:</t>
  </si>
  <si>
    <t xml:space="preserve">          the graph as a "PIC" file for later printing, we recommend</t>
  </si>
  <si>
    <t xml:space="preserve">          that you select MONOCHROME for viewing/saving.</t>
  </si>
  <si>
    <t>(a) This worksheet uses the Lotus 123 "CALC" option. Once data is</t>
  </si>
  <si>
    <t>entered on lines (1) through (5) above, you must press &lt;ENTER&gt; to</t>
  </si>
  <si>
    <t>or.. (2)  SAVE any of the graphs shown as a Lotus "PIC" graphic file</t>
  </si>
  <si>
    <t>get back to the COMMAND MENU and then enter "C" (for CALC) in order</t>
  </si>
  <si>
    <t xml:space="preserve">          for later printing or viewing using the Lotus "PGRAPH" </t>
  </si>
  <si>
    <t>for the breakeven values to be calculated.</t>
  </si>
  <si>
    <t xml:space="preserve">          program.  The PGRAPH.EXE program is usually found in the</t>
  </si>
  <si>
    <t xml:space="preserve">          same directory as the main Lotus 123 program, or may be</t>
  </si>
  <si>
    <t>(b) For lines (1), (2), and (3) you may enter the special Lotus symbol</t>
  </si>
  <si>
    <t xml:space="preserve">          called from the Lotus "ACCESS" menu.  Graphs may be saved</t>
  </si>
  <si>
    <t>"@NA" in an input field to invoke automatic calculation as long as</t>
  </si>
  <si>
    <t xml:space="preserve">          with a name of your choice and to any disk or directory.</t>
  </si>
  <si>
    <t>the other two lines have been entered. The symbol should be entered</t>
  </si>
  <si>
    <t>without the quotes, followed by pressing the down arrow key. When this</t>
  </si>
  <si>
    <t>is done, the letters  NA  will appear in the input field in lieu of a</t>
  </si>
  <si>
    <t xml:space="preserve">          HINT: Be certain there is enough space on the disk BEFORE you save</t>
  </si>
  <si>
    <t>numeric value (the @ symbol is dropped by Lotus.)  When a subsequent</t>
  </si>
  <si>
    <t xml:space="preserve">          SAVE graphs; OR use a separate floppy disk just for graphs.</t>
  </si>
  <si>
    <t>"CALC" command is given, "NA" will be replaced by a calculated value.</t>
  </si>
  <si>
    <t xml:space="preserve">                Hit  &lt;ENTER&gt;  to Continue.....</t>
  </si>
  <si>
    <t>(c) If a value is changed to perform another "what if" analysis, you</t>
  </si>
  <si>
    <t xml:space="preserve">                           SAVING GRAPHS</t>
  </si>
  <si>
    <t>must re-enter "@NA" and use the "CALC" option to update the worksheet.</t>
  </si>
  <si>
    <t xml:space="preserve">  1.  To save a graph to the DEFAULT disk and directory under a user</t>
  </si>
  <si>
    <t xml:space="preserve">      specified name, hit the "ESC" key ONCE and then type in a name</t>
  </si>
  <si>
    <t xml:space="preserve">      consisting of 1 to 8 letters and hit &lt;ENTER&gt;.  Lotus will add the</t>
  </si>
  <si>
    <t>BREAKEVEN DATA DEFINITIONS:</t>
  </si>
  <si>
    <t xml:space="preserve">      "PIC" filename extension automatically.  (You can also use the</t>
  </si>
  <si>
    <t xml:space="preserve">      arrow key to highlight an existing "PIC" filename for the graph.)</t>
  </si>
  <si>
    <t>(1) PERIOD #     : Enter period # for which data is to be entered.</t>
  </si>
  <si>
    <t xml:space="preserve">  2.  If you want to save the graph on a DIFFERENT drive, hit the "ESC"</t>
  </si>
  <si>
    <t>(2) Unit Price   : The user may enter the target selling price in</t>
  </si>
  <si>
    <t xml:space="preserve">      key  TWICE  !!  to clear the current directory and name.  Then</t>
  </si>
  <si>
    <t xml:space="preserve">                   dollars, or "@NA" if price is to be calculated.</t>
  </si>
  <si>
    <t xml:space="preserve">      type in a drive letter\directory\filename combination: &lt;ESC&gt;&lt;ESC&gt;</t>
  </si>
  <si>
    <t>(3) Unit Cost    : Actual or projected Unit Cost of Production from</t>
  </si>
  <si>
    <t xml:space="preserve">      Example --&gt;  C:\GRAPHS\PRICES1   &lt;ENTER&gt;   (Saved as PRICES1.PIC)</t>
  </si>
  <si>
    <t xml:space="preserve">                   the "free" marketing research output. The "@NA"</t>
  </si>
  <si>
    <t xml:space="preserve">      Example --&gt;  A:ADV-R2            &lt;ENTER&gt;   (Saved as ADV-R2.PIC)</t>
  </si>
  <si>
    <t xml:space="preserve">                   may also be entered here for auto calculation.</t>
  </si>
  <si>
    <t xml:space="preserve">      Example --&gt;  B:\SFSIZE           &lt;ENTER&gt;   (Saved as SFSIZE.PIC)</t>
  </si>
  <si>
    <t>(4) Gross Margin : Enter the DECIMAL equivalent of the desired or</t>
  </si>
  <si>
    <t xml:space="preserve">  3.  If you choose a graph filename already in use, the new graph will</t>
  </si>
  <si>
    <t xml:space="preserve">                   actual Gross Margin as a percent of sales here.</t>
  </si>
  <si>
    <t xml:space="preserve">      automatically write over the old version.</t>
  </si>
  <si>
    <t xml:space="preserve">                   (a desired Gross Margin of 30% is entered as .30)</t>
  </si>
  <si>
    <t xml:space="preserve">                   Entry of "@NA" in this input field will result in</t>
  </si>
  <si>
    <t xml:space="preserve">       Enter or select a name and hit  &lt;ENTER&gt;</t>
  </si>
  <si>
    <t xml:space="preserve">                   the calculation and display of the Gross Margin %</t>
  </si>
  <si>
    <t xml:space="preserve">                   based on the $ entries of the first two lines.</t>
  </si>
  <si>
    <t>(5) Total Expense: Enter the estimated cost of all FIXED expenses that</t>
  </si>
  <si>
    <t xml:space="preserve">                   do NOT vary with volume (e.g., R&amp;D, MARKETING</t>
  </si>
  <si>
    <t xml:space="preserve">                   RESEARCH, DEPRECIATION, ADMINISTRATIVE COSTS, and</t>
  </si>
  <si>
    <t xml:space="preserve">                   other pre-budgeted marketing expenses such as adver-</t>
  </si>
  <si>
    <t xml:space="preserve">                   sing, sales force expenses (EXCLUDING commissions).</t>
  </si>
  <si>
    <t xml:space="preserve">                   These should be added together and then entered on</t>
  </si>
  <si>
    <t xml:space="preserve">                   on line (4) of the input area.  The Total Operating</t>
  </si>
  <si>
    <t xml:space="preserve">                   Expense shown in the above example was estimated from</t>
  </si>
  <si>
    <t xml:space="preserve">                   the regional income statements as follows:</t>
  </si>
  <si>
    <t xml:space="preserve">                   For REGION 1, the SALESFORCE COMMISSIONS amount</t>
  </si>
  <si>
    <t xml:space="preserve">                   of $288,000 was subtracted from TOTAL OPERATING</t>
  </si>
  <si>
    <t xml:space="preserve">                   EXPENSES of $3,498,000 leaving a total expense </t>
  </si>
  <si>
    <t xml:space="preserve">                   of $3,210,000 of non-variable expenses for all 3</t>
  </si>
  <si>
    <t xml:space="preserve">                   products. This value was then divided by 3 to get</t>
  </si>
  <si>
    <t xml:space="preserve">                   a rough estimate of expenses allocated to the</t>
  </si>
  <si>
    <t xml:space="preserve">                   Total Spectrum Television (TST) of $1,100,000.</t>
  </si>
  <si>
    <t>(6) Profit Desired: You may also have the worksheet calculate the unit</t>
  </si>
  <si>
    <t xml:space="preserve">                   and dollar sales required to achieve a "target" or</t>
  </si>
  <si>
    <t xml:space="preserve">                   desired profit amount. After entering the known or</t>
  </si>
  <si>
    <t xml:space="preserve">                   estimated values of lines 1-4, enter the dollar</t>
  </si>
  <si>
    <t xml:space="preserve">                   target profit desired on line (5). When the CALC</t>
  </si>
  <si>
    <t xml:space="preserve">                   option is selected, required sales will be shown.</t>
  </si>
  <si>
    <t xml:space="preserve">        End of Definitions: Hit the  &lt;ENTER&gt;  key for MENU....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</si>
</sst>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_)"/>
    <numFmt numFmtId="166" formatCode="mmm\-yy_)"/>
  </numFmts>
  <fonts count="3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7" fontId="0" fillId="0" borderId="0" xfId="0" applyAlignment="1">
      <alignment/>
    </xf>
    <xf numFmtId="7" fontId="0" fillId="0" borderId="0" xfId="0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 locked="0"/>
    </xf>
    <xf numFmtId="7" fontId="0" fillId="0" borderId="0" xfId="0" applyAlignment="1" applyProtection="1">
      <alignment horizontal="fill"/>
      <protection/>
    </xf>
    <xf numFmtId="165" fontId="0" fillId="0" borderId="0" xfId="0" applyNumberFormat="1" applyAlignment="1" applyProtection="1">
      <alignment horizontal="fill"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 horizontal="left"/>
      <protection/>
    </xf>
    <xf numFmtId="7" fontId="0" fillId="0" borderId="0" xfId="0" applyAlignment="1" applyProtection="1">
      <alignment horizontal="center"/>
      <protection/>
    </xf>
    <xf numFmtId="7" fontId="0" fillId="0" borderId="0" xfId="0" applyAlignment="1" applyProtection="1">
      <alignment/>
      <protection/>
    </xf>
    <xf numFmtId="7" fontId="2" fillId="0" borderId="0" xfId="0" applyFont="1" applyAlignment="1" applyProtection="1">
      <alignment/>
      <protection locked="0"/>
    </xf>
    <xf numFmtId="10" fontId="2" fillId="0" borderId="0" xfId="0" applyNumberFormat="1" applyFont="1" applyAlignment="1" applyProtection="1">
      <alignment/>
      <protection locked="0"/>
    </xf>
    <xf numFmtId="5" fontId="2" fillId="0" borderId="0" xfId="0" applyNumberFormat="1" applyFont="1" applyAlignment="1" applyProtection="1">
      <alignment/>
      <protection locked="0"/>
    </xf>
    <xf numFmtId="5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7" fontId="2" fillId="0" borderId="0" xfId="0" applyFont="1" applyAlignment="1" applyProtection="1">
      <alignment horizontal="left"/>
      <protection locked="0"/>
    </xf>
    <xf numFmtId="166" fontId="0" fillId="0" borderId="0" xfId="0" applyNumberFormat="1" applyAlignment="1" applyProtection="1">
      <alignment/>
      <protection/>
    </xf>
    <xf numFmtId="7" fontId="0" fillId="0" borderId="0" xfId="0" applyFont="1" applyAlignment="1" applyProtection="1">
      <alignment/>
      <protection locked="0"/>
    </xf>
    <xf numFmtId="10" fontId="0" fillId="0" borderId="0" xfId="19" applyNumberFormat="1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TST REGION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BREAK1!$X$30:$X$36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BREAK1!$Y$30:$Y$36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BREAK1!$Z$30:$Z$36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BREAK1!$AB$30:$AB$36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1726"/>
        <c:axId val="58425535"/>
      </c:lineChart>
      <c:catAx>
        <c:axId val="649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8425535"/>
        <c:crosses val="autoZero"/>
        <c:auto val="1"/>
        <c:lblOffset val="100"/>
        <c:noMultiLvlLbl val="0"/>
      </c:catAx>
      <c:valAx>
        <c:axId val="584255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1726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TST REGION 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BREAK1!$X$30:$X$36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BREAK1!$Y$30:$Y$36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BREAK1!$Z$30:$Z$36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BREAK1!$X$30:$X$36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BREAK1!$AB$30:$AB$36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6067768"/>
        <c:axId val="34847865"/>
      </c:lineChart>
      <c:catAx>
        <c:axId val="56067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34847865"/>
        <c:crosses val="autoZero"/>
        <c:auto val="1"/>
        <c:lblOffset val="100"/>
        <c:noMultiLvlLbl val="0"/>
      </c:catAx>
      <c:valAx>
        <c:axId val="34847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06776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TST REGION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BREAK1!$X$21:$X$27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BREAK1!$Y$21:$Y$27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BREAK1!$Z$21:$Z$27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BREAK1!$AB$21:$AB$27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95330"/>
        <c:axId val="4104787"/>
      </c:lineChart>
      <c:catAx>
        <c:axId val="45195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4104787"/>
        <c:crosses val="autoZero"/>
        <c:auto val="1"/>
        <c:lblOffset val="100"/>
        <c:noMultiLvlLbl val="0"/>
      </c:catAx>
      <c:valAx>
        <c:axId val="4104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19533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TST REGION 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BREAK1!$X$21:$X$27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BREAK1!$Y$21:$Y$27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BREAK1!$Z$21:$Z$27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BREAK1!$X$21:$X$27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BREAK1!$AB$21:$AB$27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6943084"/>
        <c:axId val="64052301"/>
      </c:lineChart>
      <c:catAx>
        <c:axId val="36943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64052301"/>
        <c:crosses val="autoZero"/>
        <c:auto val="1"/>
        <c:lblOffset val="100"/>
        <c:noMultiLvlLbl val="0"/>
      </c:catAx>
      <c:valAx>
        <c:axId val="6405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43084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TST REGION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BREAK1!$X$12:$X$18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BREAK1!$Y$12:$Y$18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BREAK1!$Z$12:$Z$18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BREAK1!$AB$12:$AB$18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599798"/>
        <c:axId val="20853863"/>
      </c:lineChart>
      <c:catAx>
        <c:axId val="3959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20853863"/>
        <c:crosses val="autoZero"/>
        <c:auto val="1"/>
        <c:lblOffset val="100"/>
        <c:noMultiLvlLbl val="0"/>
      </c:catAx>
      <c:valAx>
        <c:axId val="208538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99798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TRADITIONAL BREAK-EVEN
TST REGION 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FIXED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elete val="1"/>
          </c:dLbls>
          <c:cat>
            <c:numRef>
              <c:f>BREAK1!$X$12:$X$18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BREAK1!$Y$12:$Y$18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TOTAL REVENUE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BREAK1!$Z$12:$Z$18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TOTAL COST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BREAK1!$X$12:$X$18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BREAK1!$AB$12:$AB$18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3467040"/>
        <c:axId val="11441313"/>
      </c:lineChart>
      <c:catAx>
        <c:axId val="534670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     UNIT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11441313"/>
        <c:crosses val="autoZero"/>
        <c:auto val="1"/>
        <c:lblOffset val="100"/>
        <c:noMultiLvlLbl val="0"/>
      </c:catAx>
      <c:valAx>
        <c:axId val="1144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467040"/>
        <c:crossesAt val="1"/>
        <c:crossBetween val="between"/>
        <c:dispUnits/>
      </c:valAx>
      <c:spPr>
        <a:solidFill>
          <a:srgbClr val="C0C0C0"/>
        </a:solidFill>
        <a:ln w="3175">
          <a:noFill/>
        </a:ln>
      </c:spPr>
    </c:plotArea>
    <c:legend>
      <c:legendPos val="b"/>
      <c:layout/>
      <c:overlay val="0"/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Chart 1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63100" cy="4991100"/>
    <xdr:graphicFrame>
      <xdr:nvGraphicFramePr>
        <xdr:cNvPr id="1" name="Shape 1025"/>
        <xdr:cNvGraphicFramePr/>
      </xdr:nvGraphicFramePr>
      <xdr:xfrm>
        <a:off x="0" y="0"/>
        <a:ext cx="95631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36"/>
  <sheetViews>
    <sheetView showGridLines="0" tabSelected="1" workbookViewId="0" topLeftCell="N1">
      <selection activeCell="O1" sqref="O1"/>
    </sheetView>
  </sheetViews>
  <sheetFormatPr defaultColWidth="6.625" defaultRowHeight="12.75"/>
  <cols>
    <col min="8" max="13" width="5.625" style="0" customWidth="1"/>
    <col min="14" max="14" width="10.625" style="0" customWidth="1"/>
    <col min="15" max="15" width="7.625" style="0" customWidth="1"/>
    <col min="16" max="16" width="12.625" style="0" customWidth="1"/>
    <col min="17" max="20" width="14.625" style="0" customWidth="1"/>
    <col min="21" max="22" width="15.625" style="0" customWidth="1"/>
    <col min="24" max="24" width="8.625" style="0" customWidth="1"/>
    <col min="25" max="28" width="10.625" style="0" customWidth="1"/>
  </cols>
  <sheetData>
    <row r="1" spans="1:22" ht="12">
      <c r="A1" s="1" t="s">
        <v>0</v>
      </c>
      <c r="C1" s="1" t="s">
        <v>1</v>
      </c>
      <c r="N1" s="1" t="s">
        <v>2</v>
      </c>
      <c r="O1" s="2">
        <v>1</v>
      </c>
      <c r="P1" s="3" t="s">
        <v>3</v>
      </c>
      <c r="Q1" s="3" t="s">
        <v>3</v>
      </c>
      <c r="R1" s="3"/>
      <c r="S1" s="4" t="s">
        <v>3</v>
      </c>
      <c r="T1" s="4"/>
      <c r="U1" s="5">
        <f ca="1">TRUNC(NOW())</f>
        <v>39113</v>
      </c>
      <c r="V1" s="5"/>
    </row>
    <row r="2" spans="14:22" ht="12">
      <c r="N2" s="6" t="s">
        <v>4</v>
      </c>
      <c r="P2" s="1" t="s">
        <v>5</v>
      </c>
      <c r="U2" s="7"/>
      <c r="V2" s="7"/>
    </row>
    <row r="3" spans="1:22" ht="12">
      <c r="A3" s="1" t="s">
        <v>6</v>
      </c>
      <c r="C3" s="8" t="s">
        <v>7</v>
      </c>
      <c r="D3" s="8" t="s">
        <v>8</v>
      </c>
      <c r="E3" s="8" t="s">
        <v>9</v>
      </c>
      <c r="F3" s="8" t="s">
        <v>10</v>
      </c>
      <c r="N3" s="3" t="s">
        <v>3</v>
      </c>
      <c r="O3" s="3" t="s">
        <v>3</v>
      </c>
      <c r="P3" s="3" t="s">
        <v>3</v>
      </c>
      <c r="Q3" s="3" t="s">
        <v>3</v>
      </c>
      <c r="R3" s="3"/>
      <c r="S3" s="3" t="s">
        <v>3</v>
      </c>
      <c r="T3" s="3"/>
      <c r="U3" s="3" t="s">
        <v>3</v>
      </c>
      <c r="V3" s="3"/>
    </row>
    <row r="4" spans="3:6" ht="12">
      <c r="C4" s="8" t="s">
        <v>11</v>
      </c>
      <c r="D4" s="8" t="s">
        <v>11</v>
      </c>
      <c r="E4" s="8" t="s">
        <v>11</v>
      </c>
      <c r="F4" s="8" t="s">
        <v>12</v>
      </c>
    </row>
    <row r="5" spans="3:26" ht="12">
      <c r="C5" s="8" t="s">
        <v>13</v>
      </c>
      <c r="D5" s="8" t="s">
        <v>14</v>
      </c>
      <c r="E5" s="8" t="s">
        <v>15</v>
      </c>
      <c r="F5" s="8" t="s">
        <v>16</v>
      </c>
      <c r="Q5" s="9" t="s">
        <v>17</v>
      </c>
      <c r="R5" s="9"/>
      <c r="S5" s="9" t="s">
        <v>18</v>
      </c>
      <c r="T5" s="9"/>
      <c r="U5" s="9" t="s">
        <v>19</v>
      </c>
      <c r="V5" s="9"/>
      <c r="X5" s="9" t="s">
        <v>20</v>
      </c>
      <c r="Y5" s="9" t="s">
        <v>21</v>
      </c>
      <c r="Z5" s="1" t="s">
        <v>22</v>
      </c>
    </row>
    <row r="6" spans="13:24" ht="12">
      <c r="M6" s="10">
        <f>R7/(1-R8)</f>
        <v>4899</v>
      </c>
      <c r="N6" s="1" t="s">
        <v>23</v>
      </c>
      <c r="Q6" s="11">
        <v>4899</v>
      </c>
      <c r="R6" s="19">
        <f>IF(COUNTBLANK(Q6:Q8)&lt;&gt;1,"Enter any 2",IF(ISBLANK(Q6),Q7/(1-Q8),Q6))</f>
        <v>4899</v>
      </c>
      <c r="S6" s="11">
        <v>4400</v>
      </c>
      <c r="T6" s="19">
        <f>IF(COUNTBLANK(S6:S8)&lt;&gt;1,"Enter any 2",IF(ISBLANK(S6),S7/(1-S8),S6))</f>
        <v>4400</v>
      </c>
      <c r="U6" s="11">
        <v>4500</v>
      </c>
      <c r="V6" s="19">
        <f>IF(COUNTBLANK(U6:U8)&lt;&gt;1,"Enter any 2",IF(ISBLANK(U6),U7/(1-U8),U6))</f>
        <v>4500</v>
      </c>
      <c r="W6" s="10">
        <f>Q6-Q7</f>
        <v>1499</v>
      </c>
      <c r="X6" s="1" t="s">
        <v>24</v>
      </c>
    </row>
    <row r="7" spans="1:24" ht="12">
      <c r="A7" s="1" t="s">
        <v>25</v>
      </c>
      <c r="C7" s="8" t="s">
        <v>7</v>
      </c>
      <c r="D7" s="8" t="s">
        <v>8</v>
      </c>
      <c r="E7" s="8" t="s">
        <v>9</v>
      </c>
      <c r="F7" s="8" t="s">
        <v>10</v>
      </c>
      <c r="M7" s="10">
        <f>(1-R8)*R6</f>
        <v>3400</v>
      </c>
      <c r="N7" s="1" t="s">
        <v>26</v>
      </c>
      <c r="Q7" s="11">
        <v>3400</v>
      </c>
      <c r="R7" s="19">
        <f>IF(COUNTBLANK(Q6:Q8)&lt;&gt;1,"values to",IF(ISBLANK(Q7),Q6*(1-Q8),Q7))</f>
        <v>3400</v>
      </c>
      <c r="S7" s="11">
        <v>3400</v>
      </c>
      <c r="T7" s="19">
        <f>IF(COUNTBLANK(S6:S8)&lt;&gt;1,"values to",IF(ISBLANK(S7),S6*(1-S8),S7))</f>
        <v>3400</v>
      </c>
      <c r="U7" s="11">
        <v>3400</v>
      </c>
      <c r="V7" s="19">
        <f>IF(COUNTBLANK(U6:U8)&lt;&gt;1,"values to",IF(ISBLANK(U7),U6*(1-U8),U7))</f>
        <v>3400</v>
      </c>
      <c r="W7" s="10">
        <f>Q7</f>
        <v>3400</v>
      </c>
      <c r="X7" s="1" t="s">
        <v>27</v>
      </c>
    </row>
    <row r="8" spans="3:22" ht="12">
      <c r="C8" s="8" t="s">
        <v>11</v>
      </c>
      <c r="D8" s="8" t="s">
        <v>11</v>
      </c>
      <c r="E8" s="8" t="s">
        <v>11</v>
      </c>
      <c r="F8" s="8" t="s">
        <v>12</v>
      </c>
      <c r="M8" s="11">
        <f>(R6-R7)/MAX(R6,0.00000001)</f>
        <v>0.3059808124106961</v>
      </c>
      <c r="N8" s="1" t="s">
        <v>28</v>
      </c>
      <c r="Q8" s="12"/>
      <c r="R8" s="20">
        <f>IF(COUNTBLANK(Q6:Q8)&lt;&gt;1,"the left",IF(ISBLANK(Q8),(Q6-Q7)/Q6,Q8))</f>
        <v>0.3059808124106961</v>
      </c>
      <c r="S8" s="12"/>
      <c r="T8" s="20">
        <f>IF(COUNTBLANK(S6:S8)&lt;&gt;1,"the left",IF(ISBLANK(S8),(S6-S7)/S6,S8))</f>
        <v>0.22727272727272727</v>
      </c>
      <c r="U8" s="12"/>
      <c r="V8" s="20">
        <f>IF(COUNTBLANK(U6:U8)&lt;&gt;1,"the left",IF(ISBLANK(U8),(U6-U7)/U6,U8))</f>
        <v>0.24444444444444444</v>
      </c>
    </row>
    <row r="9" spans="3:26" ht="12">
      <c r="C9" s="8" t="s">
        <v>29</v>
      </c>
      <c r="D9" s="8" t="s">
        <v>30</v>
      </c>
      <c r="E9" s="8" t="s">
        <v>31</v>
      </c>
      <c r="F9" s="8" t="s">
        <v>16</v>
      </c>
      <c r="X9" s="9" t="s">
        <v>32</v>
      </c>
      <c r="Y9" s="9" t="s">
        <v>33</v>
      </c>
      <c r="Z9" s="1" t="s">
        <v>34</v>
      </c>
    </row>
    <row r="10" ht="12">
      <c r="N10" s="1" t="s">
        <v>35</v>
      </c>
    </row>
    <row r="11" spans="1:28" ht="12">
      <c r="A11" s="1" t="s">
        <v>36</v>
      </c>
      <c r="C11" s="8" t="s">
        <v>37</v>
      </c>
      <c r="D11" s="8" t="s">
        <v>38</v>
      </c>
      <c r="E11" s="1" t="s">
        <v>10</v>
      </c>
      <c r="M11" s="10">
        <f>T7/(1-T8)</f>
        <v>4400</v>
      </c>
      <c r="N11" s="1" t="s">
        <v>39</v>
      </c>
      <c r="Q11" s="13">
        <v>1100000</v>
      </c>
      <c r="R11" s="13"/>
      <c r="S11" s="13">
        <v>400000</v>
      </c>
      <c r="T11" s="13"/>
      <c r="U11" s="13">
        <v>400000</v>
      </c>
      <c r="V11" s="13"/>
      <c r="X11" s="1" t="s">
        <v>40</v>
      </c>
      <c r="Y11" s="1" t="s">
        <v>41</v>
      </c>
      <c r="Z11" s="1" t="s">
        <v>42</v>
      </c>
      <c r="AA11" s="1" t="s">
        <v>43</v>
      </c>
      <c r="AB11" s="1" t="s">
        <v>44</v>
      </c>
    </row>
    <row r="12" spans="3:28" ht="12">
      <c r="C12" s="8" t="s">
        <v>45</v>
      </c>
      <c r="D12" s="8" t="s">
        <v>46</v>
      </c>
      <c r="E12" s="1" t="s">
        <v>47</v>
      </c>
      <c r="M12" s="10">
        <f>(1-T8)*T6</f>
        <v>3400</v>
      </c>
      <c r="N12" s="1" t="s">
        <v>48</v>
      </c>
      <c r="Q12" s="14">
        <f>IF(Q11=0,0,IF($M$8&gt;0,Q11/$M$8,""))</f>
        <v>3594996.6644429616</v>
      </c>
      <c r="R12" s="14"/>
      <c r="S12" s="14">
        <f>IF(S11=0,0,IF($M$13&gt;0,S11/$M$13,""))</f>
        <v>1760000</v>
      </c>
      <c r="T12" s="14"/>
      <c r="U12" s="14">
        <f>IF(U11=0,0,IF($M$18&gt;0,U11/$M$18,""))</f>
        <v>1636363.6363636365</v>
      </c>
      <c r="V12" s="14"/>
      <c r="X12" s="15">
        <v>0</v>
      </c>
      <c r="Y12" s="14">
        <f>Q11/1000</f>
        <v>1100</v>
      </c>
      <c r="Z12" s="14">
        <f>Q6*X12/1000</f>
        <v>0</v>
      </c>
      <c r="AA12" s="14">
        <f>Q7*X12/1000</f>
        <v>0</v>
      </c>
      <c r="AB12" s="14">
        <f aca="true" t="shared" si="0" ref="AB12:AB18">Y12+AA12</f>
        <v>1100</v>
      </c>
    </row>
    <row r="13" spans="3:28" ht="12">
      <c r="C13" s="8" t="s">
        <v>49</v>
      </c>
      <c r="D13" s="8" t="s">
        <v>50</v>
      </c>
      <c r="E13" s="8" t="s">
        <v>16</v>
      </c>
      <c r="M13" s="11">
        <f>(T6-T7)/MAX(T6,0.00000001)</f>
        <v>0.22727272727272727</v>
      </c>
      <c r="N13" s="1" t="s">
        <v>51</v>
      </c>
      <c r="Q13" s="15">
        <f>IF(Q11=0,0,IF($M$6-$M$7&gt;0,Q11/($M$6-$M$7),""))</f>
        <v>733.8225483655771</v>
      </c>
      <c r="R13" s="15"/>
      <c r="S13" s="15">
        <f>IF(S11=0,0,IF($M$11-$M$12&gt;0,S11/($M$11-$M$12),""))</f>
        <v>400</v>
      </c>
      <c r="T13" s="15"/>
      <c r="U13" s="15">
        <f>IF(U11=0,0,IF($M$16-$M$17&gt;0,U11/($M$16-$M$17),""))</f>
        <v>363.6363636363636</v>
      </c>
      <c r="V13" s="15"/>
      <c r="X13" s="15">
        <f>(Q13)/3*1</f>
        <v>244.60751612185902</v>
      </c>
      <c r="Y13" s="14">
        <f>Q11/1000</f>
        <v>1100</v>
      </c>
      <c r="Z13" s="14">
        <f>Q6*X13/1000</f>
        <v>1198.3322214809873</v>
      </c>
      <c r="AA13" s="14">
        <f>Q7*X13/1000</f>
        <v>831.6655548143207</v>
      </c>
      <c r="AB13" s="14">
        <f t="shared" si="0"/>
        <v>1931.6655548143208</v>
      </c>
    </row>
    <row r="14" spans="14:28" ht="12">
      <c r="N14" s="1" t="s">
        <v>52</v>
      </c>
      <c r="X14" s="15">
        <f>(Q13)/3*2</f>
        <v>489.21503224371804</v>
      </c>
      <c r="Y14" s="14">
        <f>Q11/1000</f>
        <v>1100</v>
      </c>
      <c r="Z14" s="14">
        <f>Q6*X14/1000</f>
        <v>2396.6644429619746</v>
      </c>
      <c r="AA14" s="14">
        <f>Q7*X14/1000</f>
        <v>1663.3311096286413</v>
      </c>
      <c r="AB14" s="14">
        <f t="shared" si="0"/>
        <v>2763.3311096286416</v>
      </c>
    </row>
    <row r="15" spans="1:28" ht="12">
      <c r="A15" s="1" t="s">
        <v>53</v>
      </c>
      <c r="C15" s="1" t="s">
        <v>54</v>
      </c>
      <c r="D15" s="1" t="s">
        <v>55</v>
      </c>
      <c r="N15" s="1" t="s">
        <v>56</v>
      </c>
      <c r="X15" s="15">
        <f>Q13</f>
        <v>733.8225483655771</v>
      </c>
      <c r="Y15" s="14">
        <f>Q11/1000</f>
        <v>1100</v>
      </c>
      <c r="Z15" s="14">
        <f>Q6*X15/1000</f>
        <v>3594.996664442962</v>
      </c>
      <c r="AA15" s="14">
        <f>Q7*X15/1000</f>
        <v>2494.996664442962</v>
      </c>
      <c r="AB15" s="14">
        <f t="shared" si="0"/>
        <v>3594.996664442962</v>
      </c>
    </row>
    <row r="16" spans="3:28" ht="12">
      <c r="C16" s="1" t="s">
        <v>57</v>
      </c>
      <c r="D16" s="1" t="s">
        <v>58</v>
      </c>
      <c r="M16" s="10">
        <f>V7/(1-V8)</f>
        <v>4500</v>
      </c>
      <c r="N16" s="1" t="s">
        <v>59</v>
      </c>
      <c r="Q16" s="13">
        <v>1000000</v>
      </c>
      <c r="R16" s="13"/>
      <c r="S16" s="13">
        <v>500000</v>
      </c>
      <c r="T16" s="13"/>
      <c r="U16" s="13">
        <v>500000</v>
      </c>
      <c r="V16" s="13"/>
      <c r="X16" s="15">
        <f>(Q13)/3*4</f>
        <v>978.4300644874361</v>
      </c>
      <c r="Y16" s="14">
        <f>Q11/1000</f>
        <v>1100</v>
      </c>
      <c r="Z16" s="14">
        <f>Q6*X16/1000</f>
        <v>4793.328885923949</v>
      </c>
      <c r="AA16" s="14">
        <f>Q7*X16/1000</f>
        <v>3326.6622192572827</v>
      </c>
      <c r="AB16" s="14">
        <f t="shared" si="0"/>
        <v>4426.662219257283</v>
      </c>
    </row>
    <row r="17" spans="1:28" ht="12">
      <c r="A17" s="1" t="s">
        <v>60</v>
      </c>
      <c r="C17" s="1" t="s">
        <v>61</v>
      </c>
      <c r="D17" s="1" t="s">
        <v>62</v>
      </c>
      <c r="E17" s="7"/>
      <c r="M17" s="10">
        <f>(1-V8)*V6</f>
        <v>3400</v>
      </c>
      <c r="N17" s="1" t="s">
        <v>63</v>
      </c>
      <c r="Q17" s="14">
        <f>IF(Q16=0,0,IF($M$8&gt;0,(Q16+Q11)/$M$8,""))</f>
        <v>6863175.4503002</v>
      </c>
      <c r="R17" s="14"/>
      <c r="S17" s="14">
        <f>IF(S16=0,0,IF($M$13&gt;0,(S16+S11)/$M$13,""))</f>
        <v>3960000</v>
      </c>
      <c r="T17" s="14"/>
      <c r="U17" s="14">
        <f>IF(U16=0,0,IF($M$18&gt;0,(U16+U11)/$M$18,""))</f>
        <v>3681818.181818182</v>
      </c>
      <c r="V17" s="14"/>
      <c r="X17" s="15">
        <f>(Q13)/3*5</f>
        <v>1223.0375806092952</v>
      </c>
      <c r="Y17" s="14">
        <f>Q11/1000</f>
        <v>1100</v>
      </c>
      <c r="Z17" s="14">
        <f>Q6*X17/1000</f>
        <v>5991.661107404937</v>
      </c>
      <c r="AA17" s="14">
        <f>Q7*X17/1000</f>
        <v>4158.327774071604</v>
      </c>
      <c r="AB17" s="14">
        <f t="shared" si="0"/>
        <v>5258.327774071604</v>
      </c>
    </row>
    <row r="18" spans="3:28" ht="12">
      <c r="C18" s="1" t="s">
        <v>16</v>
      </c>
      <c r="D18" s="1" t="s">
        <v>64</v>
      </c>
      <c r="E18" s="7"/>
      <c r="M18" s="11">
        <f>(V6-V7)/MAX(V6,0.00000001)</f>
        <v>0.24444444444444444</v>
      </c>
      <c r="N18" s="1" t="s">
        <v>65</v>
      </c>
      <c r="Q18" s="15">
        <f>IF(Q16=0,0,IF($M$6-$M$7&gt;0,(Q16+Q11)/($M$6-$M$7),""))</f>
        <v>1400.933955970647</v>
      </c>
      <c r="R18" s="15"/>
      <c r="S18" s="15">
        <f>IF(S16=0,0,IF($M$11-$M$12&gt;0,(S16+S11)/($M$11-$M$12),""))</f>
        <v>900</v>
      </c>
      <c r="T18" s="15"/>
      <c r="U18" s="15">
        <f>IF(U16=0,0,IF($M$16-$M$17&gt;0,(U16+U11)/($M$16-$M$17),""))</f>
        <v>818.1818181818181</v>
      </c>
      <c r="V18" s="15"/>
      <c r="X18" s="15">
        <f>(Q13)/3*6</f>
        <v>1467.6450967311541</v>
      </c>
      <c r="Y18" s="14">
        <f>Q11/1000</f>
        <v>1100</v>
      </c>
      <c r="Z18" s="14">
        <f>Q6*X18/1000</f>
        <v>7189.993328885924</v>
      </c>
      <c r="AA18" s="14">
        <f>Q7*X18/1000</f>
        <v>4989.993328885924</v>
      </c>
      <c r="AB18" s="14">
        <f t="shared" si="0"/>
        <v>6089.993328885924</v>
      </c>
    </row>
    <row r="19" spans="4:22" ht="12">
      <c r="D19" s="1" t="s">
        <v>66</v>
      </c>
      <c r="E19" s="7"/>
      <c r="N19" s="3" t="s">
        <v>3</v>
      </c>
      <c r="O19" s="3" t="s">
        <v>3</v>
      </c>
      <c r="P19" s="3" t="s">
        <v>3</v>
      </c>
      <c r="Q19" s="3" t="s">
        <v>3</v>
      </c>
      <c r="R19" s="3"/>
      <c r="S19" s="3" t="s">
        <v>3</v>
      </c>
      <c r="T19" s="3"/>
      <c r="U19" s="3" t="s">
        <v>3</v>
      </c>
      <c r="V19" s="3"/>
    </row>
    <row r="20" spans="4:28" ht="12">
      <c r="D20" s="1" t="s">
        <v>67</v>
      </c>
      <c r="E20" s="7"/>
      <c r="N20" s="1" t="s">
        <v>68</v>
      </c>
      <c r="X20" s="1" t="s">
        <v>40</v>
      </c>
      <c r="Y20" s="1" t="s">
        <v>41</v>
      </c>
      <c r="Z20" s="1" t="s">
        <v>42</v>
      </c>
      <c r="AA20" s="1" t="s">
        <v>43</v>
      </c>
      <c r="AB20" s="1" t="s">
        <v>44</v>
      </c>
    </row>
    <row r="21" spans="4:28" ht="12">
      <c r="D21" s="1" t="s">
        <v>69</v>
      </c>
      <c r="E21" s="7"/>
      <c r="G21" s="10"/>
      <c r="N21" s="1" t="s">
        <v>70</v>
      </c>
      <c r="X21" s="15">
        <v>0</v>
      </c>
      <c r="Y21" s="14">
        <f aca="true" t="shared" si="1" ref="Y21:Y27">$S$11/1000</f>
        <v>400</v>
      </c>
      <c r="Z21" s="14">
        <f>S6*X21/1000</f>
        <v>0</v>
      </c>
      <c r="AA21" s="14">
        <f>S7*X21/1000</f>
        <v>0</v>
      </c>
      <c r="AB21" s="14">
        <f aca="true" t="shared" si="2" ref="AB21:AB27">Y21+AA21</f>
        <v>400</v>
      </c>
    </row>
    <row r="22" spans="7:28" ht="12">
      <c r="G22" s="10"/>
      <c r="X22" s="15">
        <f>(S13)/3*1</f>
        <v>133.33333333333334</v>
      </c>
      <c r="Y22" s="14">
        <f t="shared" si="1"/>
        <v>400</v>
      </c>
      <c r="Z22" s="14">
        <f>S6*X22/1000</f>
        <v>586.6666666666667</v>
      </c>
      <c r="AA22" s="14">
        <f>S7*X22/1000</f>
        <v>453.33333333333337</v>
      </c>
      <c r="AB22" s="14">
        <f t="shared" si="2"/>
        <v>853.3333333333334</v>
      </c>
    </row>
    <row r="23" spans="7:28" ht="12">
      <c r="G23" s="10"/>
      <c r="N23" s="1" t="s">
        <v>71</v>
      </c>
      <c r="X23" s="15">
        <f>(S13)/3*2</f>
        <v>266.6666666666667</v>
      </c>
      <c r="Y23" s="14">
        <f t="shared" si="1"/>
        <v>400</v>
      </c>
      <c r="Z23" s="14">
        <f>S6*X23/1000</f>
        <v>1173.3333333333335</v>
      </c>
      <c r="AA23" s="14">
        <f>S7*X23/1000</f>
        <v>906.6666666666667</v>
      </c>
      <c r="AB23" s="14">
        <f t="shared" si="2"/>
        <v>1306.6666666666667</v>
      </c>
    </row>
    <row r="24" spans="7:28" ht="12">
      <c r="G24" s="10"/>
      <c r="N24" s="1" t="s">
        <v>72</v>
      </c>
      <c r="X24" s="15">
        <f>S13</f>
        <v>400</v>
      </c>
      <c r="Y24" s="14">
        <f t="shared" si="1"/>
        <v>400</v>
      </c>
      <c r="Z24" s="14">
        <f>S6*X24/1000</f>
        <v>1760</v>
      </c>
      <c r="AA24" s="14">
        <f>S7*X24/1000</f>
        <v>1360</v>
      </c>
      <c r="AB24" s="14">
        <f t="shared" si="2"/>
        <v>1760</v>
      </c>
    </row>
    <row r="25" spans="7:28" ht="12">
      <c r="G25" s="10"/>
      <c r="N25" s="1" t="s">
        <v>73</v>
      </c>
      <c r="X25" s="15">
        <f>(S13)/3*4</f>
        <v>533.3333333333334</v>
      </c>
      <c r="Y25" s="14">
        <f t="shared" si="1"/>
        <v>400</v>
      </c>
      <c r="Z25" s="14">
        <f>S6*X25/1000</f>
        <v>2346.666666666667</v>
      </c>
      <c r="AA25" s="14">
        <f>S7*X25/1000</f>
        <v>1813.3333333333335</v>
      </c>
      <c r="AB25" s="14">
        <f t="shared" si="2"/>
        <v>2213.3333333333335</v>
      </c>
    </row>
    <row r="26" spans="5:28" ht="12">
      <c r="E26" s="7"/>
      <c r="G26" s="10"/>
      <c r="N26" s="1" t="s">
        <v>74</v>
      </c>
      <c r="X26" s="15">
        <f>(S13)/3*5</f>
        <v>666.6666666666667</v>
      </c>
      <c r="Y26" s="14">
        <f t="shared" si="1"/>
        <v>400</v>
      </c>
      <c r="Z26" s="14">
        <f>S6*X26/1000</f>
        <v>2933.3333333333335</v>
      </c>
      <c r="AA26" s="14">
        <f>S7*X26/1000</f>
        <v>2266.666666666667</v>
      </c>
      <c r="AB26" s="14">
        <f t="shared" si="2"/>
        <v>2666.666666666667</v>
      </c>
    </row>
    <row r="27" spans="5:28" ht="12">
      <c r="E27" s="7"/>
      <c r="G27" s="10"/>
      <c r="X27" s="15">
        <f>(S13)/3*6</f>
        <v>800</v>
      </c>
      <c r="Y27" s="14">
        <f t="shared" si="1"/>
        <v>400</v>
      </c>
      <c r="Z27" s="14">
        <f>S6*X27/1000</f>
        <v>3520</v>
      </c>
      <c r="AA27" s="14">
        <f>S7*X27/1000</f>
        <v>2720</v>
      </c>
      <c r="AB27" s="14">
        <f t="shared" si="2"/>
        <v>3120</v>
      </c>
    </row>
    <row r="28" spans="1:22" ht="12">
      <c r="A28" s="1" t="s">
        <v>75</v>
      </c>
      <c r="C28" s="1" t="s">
        <v>76</v>
      </c>
      <c r="D28" s="1" t="s">
        <v>77</v>
      </c>
      <c r="E28" s="1" t="s">
        <v>55</v>
      </c>
      <c r="F28" s="1" t="s">
        <v>78</v>
      </c>
      <c r="G28" s="1" t="s">
        <v>54</v>
      </c>
      <c r="H28" s="1" t="s">
        <v>79</v>
      </c>
      <c r="I28" s="1" t="s">
        <v>80</v>
      </c>
      <c r="N28" s="1" t="s">
        <v>81</v>
      </c>
      <c r="U28" s="5"/>
      <c r="V28" s="5"/>
    </row>
    <row r="29" spans="3:28" ht="12">
      <c r="C29" s="1" t="s">
        <v>82</v>
      </c>
      <c r="D29" s="1" t="s">
        <v>83</v>
      </c>
      <c r="E29" s="1" t="s">
        <v>84</v>
      </c>
      <c r="F29" s="1" t="s">
        <v>85</v>
      </c>
      <c r="G29" s="1" t="s">
        <v>86</v>
      </c>
      <c r="H29" s="1" t="s">
        <v>87</v>
      </c>
      <c r="I29" s="1" t="s">
        <v>88</v>
      </c>
      <c r="N29" s="1" t="s">
        <v>89</v>
      </c>
      <c r="X29" s="1" t="s">
        <v>40</v>
      </c>
      <c r="Y29" s="1" t="s">
        <v>41</v>
      </c>
      <c r="Z29" s="1" t="s">
        <v>42</v>
      </c>
      <c r="AA29" s="1" t="s">
        <v>43</v>
      </c>
      <c r="AB29" s="1" t="s">
        <v>44</v>
      </c>
    </row>
    <row r="30" spans="3:28" ht="12">
      <c r="C30" s="1" t="s">
        <v>90</v>
      </c>
      <c r="D30" s="1" t="s">
        <v>91</v>
      </c>
      <c r="E30" s="1" t="s">
        <v>92</v>
      </c>
      <c r="F30" s="1" t="s">
        <v>93</v>
      </c>
      <c r="G30" s="1" t="s">
        <v>94</v>
      </c>
      <c r="H30" s="1" t="s">
        <v>95</v>
      </c>
      <c r="I30" s="1" t="s">
        <v>96</v>
      </c>
      <c r="N30" s="1" t="s">
        <v>97</v>
      </c>
      <c r="X30" s="15">
        <v>0</v>
      </c>
      <c r="Y30" s="14">
        <f aca="true" t="shared" si="3" ref="Y30:Y36">$U$11/1000</f>
        <v>400</v>
      </c>
      <c r="Z30" s="14">
        <f>U6*X30/1000</f>
        <v>0</v>
      </c>
      <c r="AA30" s="14">
        <f>U7*X30/1000</f>
        <v>0</v>
      </c>
      <c r="AB30" s="14">
        <f aca="true" t="shared" si="4" ref="AB30:AB36">Y30+AA30</f>
        <v>400</v>
      </c>
    </row>
    <row r="31" spans="4:28" ht="12">
      <c r="D31" s="1" t="s">
        <v>98</v>
      </c>
      <c r="E31" s="7"/>
      <c r="G31" s="10"/>
      <c r="N31" s="1" t="s">
        <v>99</v>
      </c>
      <c r="X31" s="15">
        <f>(U13)/3*1</f>
        <v>121.2121212121212</v>
      </c>
      <c r="Y31" s="14">
        <f t="shared" si="3"/>
        <v>400</v>
      </c>
      <c r="Z31" s="14">
        <f>U6*X31/1000</f>
        <v>545.4545454545454</v>
      </c>
      <c r="AA31" s="14">
        <f>U7*X31/1000</f>
        <v>412.1212121212121</v>
      </c>
      <c r="AB31" s="14">
        <f t="shared" si="4"/>
        <v>812.1212121212121</v>
      </c>
    </row>
    <row r="32" spans="4:28" ht="12">
      <c r="D32" s="1" t="s">
        <v>100</v>
      </c>
      <c r="N32" s="1" t="s">
        <v>101</v>
      </c>
      <c r="Q32" s="16"/>
      <c r="R32" s="16"/>
      <c r="S32" s="16"/>
      <c r="T32" s="16"/>
      <c r="X32" s="15">
        <f>(U13)/3*2</f>
        <v>242.4242424242424</v>
      </c>
      <c r="Y32" s="14">
        <f t="shared" si="3"/>
        <v>400</v>
      </c>
      <c r="Z32" s="14">
        <f>U6*X32/1000</f>
        <v>1090.9090909090908</v>
      </c>
      <c r="AA32" s="14">
        <f>U7*X32/1000</f>
        <v>824.2424242424242</v>
      </c>
      <c r="AB32" s="14">
        <f t="shared" si="4"/>
        <v>1224.2424242424242</v>
      </c>
    </row>
    <row r="33" spans="4:28" ht="12">
      <c r="D33" s="1" t="s">
        <v>102</v>
      </c>
      <c r="Q33" s="10"/>
      <c r="R33" s="10"/>
      <c r="S33" s="5"/>
      <c r="T33" s="5"/>
      <c r="X33" s="15">
        <f>U13</f>
        <v>363.6363636363636</v>
      </c>
      <c r="Y33" s="14">
        <f t="shared" si="3"/>
        <v>400</v>
      </c>
      <c r="Z33" s="14">
        <f>U6*X33/1000</f>
        <v>1636.3636363636363</v>
      </c>
      <c r="AA33" s="14">
        <f>U7*X33/1000</f>
        <v>1236.3636363636363</v>
      </c>
      <c r="AB33" s="14">
        <f t="shared" si="4"/>
        <v>1636.3636363636363</v>
      </c>
    </row>
    <row r="34" spans="4:28" ht="12">
      <c r="D34" s="1" t="s">
        <v>103</v>
      </c>
      <c r="N34" s="1" t="s">
        <v>104</v>
      </c>
      <c r="S34" s="10"/>
      <c r="T34" s="10"/>
      <c r="X34" s="15">
        <f>(U13)/3*4</f>
        <v>484.8484848484848</v>
      </c>
      <c r="Y34" s="14">
        <f t="shared" si="3"/>
        <v>400</v>
      </c>
      <c r="Z34" s="14">
        <f>U6*X34/1000</f>
        <v>2181.8181818181815</v>
      </c>
      <c r="AA34" s="14">
        <f>U7*X34/1000</f>
        <v>1648.4848484848485</v>
      </c>
      <c r="AB34" s="14">
        <f t="shared" si="4"/>
        <v>2048.4848484848485</v>
      </c>
    </row>
    <row r="35" spans="4:28" ht="12">
      <c r="D35" s="1" t="s">
        <v>105</v>
      </c>
      <c r="N35" s="1" t="s">
        <v>106</v>
      </c>
      <c r="X35" s="15">
        <f>(U13)/3*5</f>
        <v>606.060606060606</v>
      </c>
      <c r="Y35" s="14">
        <f t="shared" si="3"/>
        <v>400</v>
      </c>
      <c r="Z35" s="14">
        <f>U6*X35/1000</f>
        <v>2727.272727272727</v>
      </c>
      <c r="AA35" s="14">
        <f>U7*X35/1000</f>
        <v>2060.6060606060605</v>
      </c>
      <c r="AB35" s="14">
        <f t="shared" si="4"/>
        <v>2460.6060606060605</v>
      </c>
    </row>
    <row r="36" spans="4:28" ht="12">
      <c r="D36" s="1" t="s">
        <v>107</v>
      </c>
      <c r="N36" s="1" t="s">
        <v>108</v>
      </c>
      <c r="X36" s="15">
        <f>(U13)/3*6</f>
        <v>727.2727272727273</v>
      </c>
      <c r="Y36" s="14">
        <f t="shared" si="3"/>
        <v>400</v>
      </c>
      <c r="Z36" s="14">
        <f>U6*X36/1000</f>
        <v>3272.7272727272725</v>
      </c>
      <c r="AA36" s="14">
        <f>U7*X36/1000</f>
        <v>2472.7272727272725</v>
      </c>
      <c r="AB36" s="14">
        <f t="shared" si="4"/>
        <v>2872.7272727272725</v>
      </c>
    </row>
    <row r="37" ht="12">
      <c r="D37" s="1" t="s">
        <v>109</v>
      </c>
    </row>
    <row r="38" spans="4:23" ht="12">
      <c r="D38" s="1" t="s">
        <v>110</v>
      </c>
      <c r="N38" s="3" t="s">
        <v>3</v>
      </c>
      <c r="O38" s="3" t="s">
        <v>3</v>
      </c>
      <c r="P38" s="3" t="s">
        <v>3</v>
      </c>
      <c r="Q38" s="3" t="s">
        <v>3</v>
      </c>
      <c r="R38" s="3"/>
      <c r="S38" s="3" t="s">
        <v>3</v>
      </c>
      <c r="T38" s="3"/>
      <c r="U38" s="3" t="s">
        <v>3</v>
      </c>
      <c r="V38" s="3"/>
      <c r="W38" s="3" t="s">
        <v>3</v>
      </c>
    </row>
    <row r="39" spans="4:15" ht="12">
      <c r="D39" s="1" t="s">
        <v>111</v>
      </c>
      <c r="N39" s="17" t="s">
        <v>112</v>
      </c>
      <c r="O39" s="18"/>
    </row>
    <row r="40" spans="4:22" ht="12">
      <c r="D40" s="1" t="s">
        <v>102</v>
      </c>
      <c r="N40" s="3" t="s">
        <v>3</v>
      </c>
      <c r="O40" s="3" t="s">
        <v>3</v>
      </c>
      <c r="P40" s="3" t="s">
        <v>3</v>
      </c>
      <c r="Q40" s="3" t="s">
        <v>3</v>
      </c>
      <c r="R40" s="3"/>
      <c r="S40" s="3" t="s">
        <v>3</v>
      </c>
      <c r="T40" s="3"/>
      <c r="U40" s="3" t="s">
        <v>3</v>
      </c>
      <c r="V40" s="3"/>
    </row>
    <row r="41" spans="4:15" ht="12">
      <c r="D41" s="1" t="s">
        <v>113</v>
      </c>
      <c r="N41" s="1" t="s">
        <v>114</v>
      </c>
      <c r="O41" s="18"/>
    </row>
    <row r="42" spans="4:15" ht="12">
      <c r="D42" s="1" t="s">
        <v>115</v>
      </c>
      <c r="N42" s="1" t="s">
        <v>116</v>
      </c>
      <c r="O42" s="18"/>
    </row>
    <row r="43" spans="4:20" ht="12">
      <c r="D43" s="1" t="s">
        <v>117</v>
      </c>
      <c r="N43" s="1" t="s">
        <v>118</v>
      </c>
      <c r="O43" s="18"/>
      <c r="S43" s="17" t="s">
        <v>119</v>
      </c>
      <c r="T43" s="17"/>
    </row>
    <row r="44" spans="4:15" ht="12">
      <c r="D44" s="1" t="s">
        <v>120</v>
      </c>
      <c r="N44" s="1" t="s">
        <v>116</v>
      </c>
      <c r="O44" s="18"/>
    </row>
    <row r="45" spans="4:15" ht="12">
      <c r="D45" s="1" t="s">
        <v>121</v>
      </c>
      <c r="N45" s="1" t="s">
        <v>122</v>
      </c>
      <c r="O45" s="18"/>
    </row>
    <row r="46" spans="4:15" ht="12">
      <c r="D46" s="1" t="s">
        <v>123</v>
      </c>
      <c r="N46" s="1" t="s">
        <v>124</v>
      </c>
      <c r="O46" s="18"/>
    </row>
    <row r="47" spans="4:15" ht="12">
      <c r="D47" s="1" t="s">
        <v>102</v>
      </c>
      <c r="N47" s="1" t="s">
        <v>116</v>
      </c>
      <c r="O47" s="18"/>
    </row>
    <row r="48" spans="4:15" ht="12">
      <c r="D48" s="1" t="s">
        <v>125</v>
      </c>
      <c r="N48" s="1" t="s">
        <v>126</v>
      </c>
      <c r="O48" s="18"/>
    </row>
    <row r="49" spans="4:15" ht="12">
      <c r="D49" s="1" t="s">
        <v>127</v>
      </c>
      <c r="N49" s="1" t="s">
        <v>128</v>
      </c>
      <c r="O49" s="18"/>
    </row>
    <row r="50" spans="4:14" ht="12">
      <c r="D50" s="1" t="s">
        <v>129</v>
      </c>
      <c r="N50" s="1" t="s">
        <v>130</v>
      </c>
    </row>
    <row r="51" spans="4:14" ht="12">
      <c r="D51" s="1" t="s">
        <v>131</v>
      </c>
      <c r="N51" s="1" t="s">
        <v>132</v>
      </c>
    </row>
    <row r="52" ht="12">
      <c r="N52" s="10"/>
    </row>
    <row r="53" ht="12">
      <c r="N53" s="1" t="s">
        <v>133</v>
      </c>
    </row>
    <row r="54" ht="12">
      <c r="N54" s="1" t="s">
        <v>134</v>
      </c>
    </row>
    <row r="55" ht="12">
      <c r="N55" s="1" t="s">
        <v>135</v>
      </c>
    </row>
    <row r="57" ht="12">
      <c r="N57" s="1" t="s">
        <v>136</v>
      </c>
    </row>
    <row r="58" ht="12">
      <c r="N58" s="1" t="s">
        <v>137</v>
      </c>
    </row>
    <row r="59" ht="12">
      <c r="N59" s="1" t="s">
        <v>138</v>
      </c>
    </row>
    <row r="60" spans="1:14" ht="12">
      <c r="A60" s="1" t="s">
        <v>139</v>
      </c>
      <c r="N60" s="1" t="s">
        <v>140</v>
      </c>
    </row>
    <row r="61" spans="1:14" ht="12">
      <c r="A61" s="11"/>
      <c r="N61" s="1" t="s">
        <v>141</v>
      </c>
    </row>
    <row r="62" spans="1:14" ht="12">
      <c r="A62" s="1" t="s">
        <v>142</v>
      </c>
      <c r="N62" s="1" t="s">
        <v>140</v>
      </c>
    </row>
    <row r="63" ht="12">
      <c r="A63" s="1" t="s">
        <v>143</v>
      </c>
    </row>
    <row r="64" spans="1:14" ht="12">
      <c r="A64" s="1" t="s">
        <v>144</v>
      </c>
      <c r="N64" s="1" t="s">
        <v>145</v>
      </c>
    </row>
    <row r="65" ht="12">
      <c r="A65" s="1" t="s">
        <v>146</v>
      </c>
    </row>
    <row r="66" spans="1:14" ht="12">
      <c r="A66" s="1" t="s">
        <v>147</v>
      </c>
      <c r="N66" s="1" t="s">
        <v>148</v>
      </c>
    </row>
    <row r="67" ht="12">
      <c r="N67" s="1" t="s">
        <v>149</v>
      </c>
    </row>
    <row r="68" spans="1:14" ht="12">
      <c r="A68" s="1" t="s">
        <v>150</v>
      </c>
      <c r="N68" s="1" t="s">
        <v>151</v>
      </c>
    </row>
    <row r="69" spans="1:14" ht="12">
      <c r="A69" s="1" t="s">
        <v>152</v>
      </c>
      <c r="N69" s="1" t="s">
        <v>153</v>
      </c>
    </row>
    <row r="70" ht="12">
      <c r="A70" s="1" t="s">
        <v>154</v>
      </c>
    </row>
    <row r="71" spans="1:14" ht="12">
      <c r="A71" s="1" t="s">
        <v>155</v>
      </c>
      <c r="N71" s="1" t="s">
        <v>156</v>
      </c>
    </row>
    <row r="72" spans="1:14" ht="12">
      <c r="A72" s="1" t="s">
        <v>157</v>
      </c>
      <c r="N72" s="1" t="s">
        <v>158</v>
      </c>
    </row>
    <row r="73" spans="1:14" ht="12">
      <c r="A73" s="1" t="s">
        <v>159</v>
      </c>
      <c r="N73" s="1" t="s">
        <v>160</v>
      </c>
    </row>
    <row r="74" ht="12">
      <c r="N74" s="1" t="s">
        <v>161</v>
      </c>
    </row>
    <row r="75" ht="12">
      <c r="N75" s="1" t="s">
        <v>162</v>
      </c>
    </row>
    <row r="76" spans="1:14" ht="12">
      <c r="A76" s="1" t="s">
        <v>163</v>
      </c>
      <c r="N76" s="1" t="s">
        <v>164</v>
      </c>
    </row>
    <row r="77" spans="1:14" ht="12">
      <c r="A77" s="1" t="s">
        <v>165</v>
      </c>
      <c r="N77" s="1" t="s">
        <v>166</v>
      </c>
    </row>
    <row r="79" spans="1:14" ht="12">
      <c r="A79" s="17" t="s">
        <v>167</v>
      </c>
      <c r="N79" s="1" t="s">
        <v>168</v>
      </c>
    </row>
    <row r="80" spans="1:14" ht="12">
      <c r="A80" s="17" t="s">
        <v>169</v>
      </c>
      <c r="N80" s="1" t="s">
        <v>170</v>
      </c>
    </row>
    <row r="81" spans="14:22" ht="12">
      <c r="N81" s="3" t="s">
        <v>3</v>
      </c>
      <c r="O81" s="3" t="s">
        <v>3</v>
      </c>
      <c r="P81" s="3" t="s">
        <v>3</v>
      </c>
      <c r="Q81" s="3" t="s">
        <v>3</v>
      </c>
      <c r="R81" s="3"/>
      <c r="S81" s="3" t="s">
        <v>3</v>
      </c>
      <c r="T81" s="3"/>
      <c r="U81" s="3" t="s">
        <v>3</v>
      </c>
      <c r="V81" s="3"/>
    </row>
    <row r="82" spans="1:15" ht="12">
      <c r="A82" s="1" t="s">
        <v>171</v>
      </c>
      <c r="N82" s="17" t="s">
        <v>112</v>
      </c>
      <c r="O82" s="18"/>
    </row>
    <row r="83" spans="1:22" ht="12">
      <c r="A83" s="1" t="s">
        <v>172</v>
      </c>
      <c r="N83" s="3" t="s">
        <v>3</v>
      </c>
      <c r="O83" s="3" t="s">
        <v>3</v>
      </c>
      <c r="P83" s="3" t="s">
        <v>3</v>
      </c>
      <c r="Q83" s="3" t="s">
        <v>3</v>
      </c>
      <c r="R83" s="3"/>
      <c r="S83" s="3" t="s">
        <v>3</v>
      </c>
      <c r="T83" s="3"/>
      <c r="U83" s="3" t="s">
        <v>3</v>
      </c>
      <c r="V83" s="3"/>
    </row>
    <row r="84" spans="1:14" ht="12">
      <c r="A84" s="1" t="s">
        <v>173</v>
      </c>
      <c r="N84" s="1" t="s">
        <v>174</v>
      </c>
    </row>
    <row r="85" ht="12">
      <c r="A85" s="1" t="s">
        <v>175</v>
      </c>
    </row>
    <row r="86" spans="1:14" ht="12">
      <c r="A86" s="1" t="s">
        <v>176</v>
      </c>
      <c r="N86" s="1" t="s">
        <v>177</v>
      </c>
    </row>
    <row r="88" spans="1:14" ht="12">
      <c r="A88" s="1" t="s">
        <v>178</v>
      </c>
      <c r="N88" s="1" t="s">
        <v>179</v>
      </c>
    </row>
    <row r="89" spans="1:14" ht="12">
      <c r="A89" s="1" t="s">
        <v>180</v>
      </c>
      <c r="N89" s="1" t="s">
        <v>181</v>
      </c>
    </row>
    <row r="90" ht="12">
      <c r="A90" s="1" t="s">
        <v>182</v>
      </c>
    </row>
    <row r="91" ht="12">
      <c r="N91" s="1" t="s">
        <v>183</v>
      </c>
    </row>
    <row r="92" spans="1:14" ht="12">
      <c r="A92" s="1" t="s">
        <v>184</v>
      </c>
      <c r="N92" s="1" t="s">
        <v>185</v>
      </c>
    </row>
    <row r="93" spans="1:14" ht="12">
      <c r="A93" s="1" t="s">
        <v>186</v>
      </c>
      <c r="N93" s="1" t="s">
        <v>187</v>
      </c>
    </row>
    <row r="94" ht="12">
      <c r="A94" s="1" t="s">
        <v>188</v>
      </c>
    </row>
    <row r="95" ht="12">
      <c r="N95" s="1" t="s">
        <v>189</v>
      </c>
    </row>
    <row r="96" spans="1:14" ht="12">
      <c r="A96" s="1" t="s">
        <v>190</v>
      </c>
      <c r="N96" s="1" t="s">
        <v>191</v>
      </c>
    </row>
    <row r="97" spans="1:14" ht="12">
      <c r="A97" s="1" t="s">
        <v>192</v>
      </c>
      <c r="N97" s="1" t="s">
        <v>193</v>
      </c>
    </row>
    <row r="98" ht="12">
      <c r="N98" s="1" t="s">
        <v>194</v>
      </c>
    </row>
    <row r="99" spans="1:14" ht="12">
      <c r="A99" s="17" t="s">
        <v>195</v>
      </c>
      <c r="N99" s="1" t="s">
        <v>196</v>
      </c>
    </row>
    <row r="100" spans="1:14" ht="12">
      <c r="A100" s="11"/>
      <c r="N100" s="1" t="s">
        <v>197</v>
      </c>
    </row>
    <row r="101" spans="14:22" ht="12">
      <c r="N101" s="3" t="s">
        <v>3</v>
      </c>
      <c r="O101" s="3" t="s">
        <v>3</v>
      </c>
      <c r="P101" s="3" t="s">
        <v>3</v>
      </c>
      <c r="Q101" s="3" t="s">
        <v>3</v>
      </c>
      <c r="R101" s="3"/>
      <c r="S101" s="3" t="s">
        <v>3</v>
      </c>
      <c r="T101" s="3"/>
      <c r="U101" s="3" t="s">
        <v>3</v>
      </c>
      <c r="V101" s="3"/>
    </row>
    <row r="102" spans="14:15" ht="12">
      <c r="N102" s="17" t="s">
        <v>112</v>
      </c>
      <c r="O102" s="18"/>
    </row>
    <row r="103" spans="14:22" ht="12">
      <c r="N103" s="3" t="s">
        <v>3</v>
      </c>
      <c r="O103" s="3" t="s">
        <v>3</v>
      </c>
      <c r="P103" s="3" t="s">
        <v>3</v>
      </c>
      <c r="Q103" s="3" t="s">
        <v>3</v>
      </c>
      <c r="R103" s="3"/>
      <c r="S103" s="3" t="s">
        <v>3</v>
      </c>
      <c r="T103" s="3"/>
      <c r="U103" s="3" t="s">
        <v>3</v>
      </c>
      <c r="V103" s="3"/>
    </row>
    <row r="104" ht="12">
      <c r="N104" s="1" t="s">
        <v>198</v>
      </c>
    </row>
    <row r="105" ht="12">
      <c r="N105" s="1" t="s">
        <v>199</v>
      </c>
    </row>
    <row r="106" ht="12">
      <c r="N106" s="1" t="s">
        <v>200</v>
      </c>
    </row>
    <row r="107" ht="12">
      <c r="N107" s="1" t="s">
        <v>201</v>
      </c>
    </row>
    <row r="108" ht="12">
      <c r="N108" s="1" t="s">
        <v>202</v>
      </c>
    </row>
    <row r="109" ht="12">
      <c r="N109" s="1" t="s">
        <v>203</v>
      </c>
    </row>
    <row r="110" ht="12">
      <c r="N110" s="1" t="s">
        <v>204</v>
      </c>
    </row>
    <row r="111" ht="12">
      <c r="N111" s="1" t="s">
        <v>205</v>
      </c>
    </row>
    <row r="112" ht="12">
      <c r="N112" s="1" t="s">
        <v>206</v>
      </c>
    </row>
    <row r="114" ht="12">
      <c r="N114" s="1" t="s">
        <v>207</v>
      </c>
    </row>
    <row r="115" ht="12">
      <c r="N115" s="1" t="s">
        <v>208</v>
      </c>
    </row>
    <row r="116" ht="12">
      <c r="N116" s="1" t="s">
        <v>209</v>
      </c>
    </row>
    <row r="117" ht="12">
      <c r="N117" s="1" t="s">
        <v>210</v>
      </c>
    </row>
    <row r="118" ht="12">
      <c r="N118" s="1" t="s">
        <v>211</v>
      </c>
    </row>
    <row r="119" spans="1:14" ht="12">
      <c r="A119" s="11"/>
      <c r="N119" s="1" t="s">
        <v>212</v>
      </c>
    </row>
    <row r="120" ht="12">
      <c r="N120" s="1" t="s">
        <v>213</v>
      </c>
    </row>
    <row r="121" spans="14:22" ht="12">
      <c r="N121" s="3" t="s">
        <v>3</v>
      </c>
      <c r="O121" s="3" t="s">
        <v>3</v>
      </c>
      <c r="P121" s="3" t="s">
        <v>3</v>
      </c>
      <c r="Q121" s="3" t="s">
        <v>3</v>
      </c>
      <c r="R121" s="3"/>
      <c r="S121" s="3" t="s">
        <v>3</v>
      </c>
      <c r="T121" s="3"/>
      <c r="U121" s="3" t="s">
        <v>3</v>
      </c>
      <c r="V121" s="3"/>
    </row>
    <row r="122" spans="14:15" ht="12">
      <c r="N122" s="17" t="s">
        <v>112</v>
      </c>
      <c r="O122" s="18"/>
    </row>
    <row r="123" spans="14:22" ht="12">
      <c r="N123" s="3" t="s">
        <v>3</v>
      </c>
      <c r="O123" s="3" t="s">
        <v>3</v>
      </c>
      <c r="P123" s="3" t="s">
        <v>3</v>
      </c>
      <c r="Q123" s="3" t="s">
        <v>3</v>
      </c>
      <c r="R123" s="3"/>
      <c r="S123" s="3" t="s">
        <v>3</v>
      </c>
      <c r="T123" s="3"/>
      <c r="U123" s="3" t="s">
        <v>3</v>
      </c>
      <c r="V123" s="3"/>
    </row>
    <row r="124" ht="12">
      <c r="N124" s="1" t="s">
        <v>214</v>
      </c>
    </row>
    <row r="125" ht="12">
      <c r="N125" s="1" t="s">
        <v>215</v>
      </c>
    </row>
    <row r="126" ht="12">
      <c r="N126" s="1" t="s">
        <v>216</v>
      </c>
    </row>
    <row r="127" ht="12">
      <c r="N127" s="1" t="s">
        <v>217</v>
      </c>
    </row>
    <row r="128" ht="12">
      <c r="N128" s="1" t="s">
        <v>218</v>
      </c>
    </row>
    <row r="129" ht="12">
      <c r="N129" s="1" t="s">
        <v>219</v>
      </c>
    </row>
    <row r="134" spans="14:22" ht="12">
      <c r="N134" s="3" t="s">
        <v>3</v>
      </c>
      <c r="O134" s="3" t="s">
        <v>3</v>
      </c>
      <c r="P134" s="3" t="s">
        <v>3</v>
      </c>
      <c r="Q134" s="3" t="s">
        <v>3</v>
      </c>
      <c r="R134" s="3"/>
      <c r="S134" s="3" t="s">
        <v>3</v>
      </c>
      <c r="T134" s="3"/>
      <c r="U134" s="3" t="s">
        <v>3</v>
      </c>
      <c r="V134" s="3"/>
    </row>
    <row r="135" spans="14:15" ht="12">
      <c r="N135" s="17" t="s">
        <v>220</v>
      </c>
      <c r="O135" s="18"/>
    </row>
    <row r="136" spans="14:22" ht="12">
      <c r="N136" s="3" t="s">
        <v>3</v>
      </c>
      <c r="O136" s="3" t="s">
        <v>3</v>
      </c>
      <c r="P136" s="3" t="s">
        <v>3</v>
      </c>
      <c r="Q136" s="3" t="s">
        <v>3</v>
      </c>
      <c r="R136" s="3"/>
      <c r="S136" s="3" t="s">
        <v>3</v>
      </c>
      <c r="T136" s="3"/>
      <c r="U136" s="3" t="s">
        <v>3</v>
      </c>
      <c r="V136" s="3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Hawaii at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Aspy P. Palia</dc:creator>
  <cp:keywords/>
  <dc:description/>
  <cp:lastModifiedBy>Aspy Palia</cp:lastModifiedBy>
  <dcterms:created xsi:type="dcterms:W3CDTF">2001-02-04T04:30:39Z</dcterms:created>
  <dcterms:modified xsi:type="dcterms:W3CDTF">2007-02-01T01:53:08Z</dcterms:modified>
  <cp:category/>
  <cp:version/>
  <cp:contentType/>
  <cp:contentStatus/>
</cp:coreProperties>
</file>