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270" windowWidth="11970" windowHeight="6120" activeTab="0"/>
  </bookViews>
  <sheets>
    <sheet name="BREAK2" sheetId="1" r:id="rId1"/>
    <sheet name="CVE3CL" sheetId="2" r:id="rId2"/>
    <sheet name="CVE3BW" sheetId="3" r:id="rId3"/>
    <sheet name="CVE2CL" sheetId="4" r:id="rId4"/>
    <sheet name="CVE2BW" sheetId="5" r:id="rId5"/>
    <sheet name="CVE1CL" sheetId="6" r:id="rId6"/>
    <sheet name="CVE1BW" sheetId="7" r:id="rId7"/>
  </sheets>
  <definedNames>
    <definedName name="\0">'BREAK2'!$C$1</definedName>
    <definedName name="\m">'BREAK2'!$C$1</definedName>
    <definedName name="\x">'BREAK2'!$C$1</definedName>
    <definedName name="__123Graph_A" hidden="1">'BREAK2'!$Y$30:$Y$36</definedName>
    <definedName name="__123Graph_ACVE1BW" hidden="1">'BREAK2'!$Y$12:$Y$18</definedName>
    <definedName name="__123Graph_ACVE1CL" hidden="1">'BREAK2'!$Y$12:$Y$18</definedName>
    <definedName name="__123Graph_ACVE2BW" hidden="1">'BREAK2'!$Y$21:$Y$27</definedName>
    <definedName name="__123Graph_ACVE2CL" hidden="1">'BREAK2'!$Y$21:$Y$27</definedName>
    <definedName name="__123Graph_ACVE3BW" hidden="1">'BREAK2'!$Y$30:$Y$36</definedName>
    <definedName name="__123Graph_ACVE3CL" hidden="1">'BREAK2'!$Y$30:$Y$36</definedName>
    <definedName name="__123Graph_B" hidden="1">'BREAK2'!$Z$30:$Z$36</definedName>
    <definedName name="__123Graph_BCVE1BW" hidden="1">'BREAK2'!$Z$12:$Z$18</definedName>
    <definedName name="__123Graph_BCVE1CL" hidden="1">'BREAK2'!$Z$12:$Z$18</definedName>
    <definedName name="__123Graph_BCVE2BW" hidden="1">'BREAK2'!$Z$21:$Z$27</definedName>
    <definedName name="__123Graph_BCVE2CL" hidden="1">'BREAK2'!$Z$21:$Z$27</definedName>
    <definedName name="__123Graph_BCVE3BW" hidden="1">'BREAK2'!$Z$30:$Z$36</definedName>
    <definedName name="__123Graph_BCVE3CL" hidden="1">'BREAK2'!$Z$30:$Z$36</definedName>
    <definedName name="__123Graph_C" hidden="1">'BREAK2'!$AB$30:$AB$36</definedName>
    <definedName name="__123Graph_CCVE1BW" hidden="1">'BREAK2'!$AB$12:$AB$18</definedName>
    <definedName name="__123Graph_CCVE1CL" hidden="1">'BREAK2'!$AB$12:$AB$18</definedName>
    <definedName name="__123Graph_CCVE2BW" hidden="1">'BREAK2'!$AB$21:$AB$27</definedName>
    <definedName name="__123Graph_CCVE2CL" hidden="1">'BREAK2'!$AB$21:$AB$27</definedName>
    <definedName name="__123Graph_CCVE3BW" hidden="1">'BREAK2'!$AB$30:$AB$36</definedName>
    <definedName name="__123Graph_CCVE3CL" hidden="1">'BREAK2'!$AB$30:$AB$36</definedName>
    <definedName name="__123Graph_LBL_A" hidden="1">'BREAK2'!$Y$10:$Y$10</definedName>
    <definedName name="__123Graph_LBL_ACVE1BW" hidden="1">'BREAK2'!$Y$10:$Y$10</definedName>
    <definedName name="__123Graph_LBL_ACVE1CL" hidden="1">'BREAK2'!$Y$10:$Y$10</definedName>
    <definedName name="__123Graph_LBL_ACVE2BW" hidden="1">'BREAK2'!$Y$10:$Y$10</definedName>
    <definedName name="__123Graph_LBL_ACVE2CL" hidden="1">'BREAK2'!$Y$10:$Y$10</definedName>
    <definedName name="__123Graph_LBL_ACVE3BW" hidden="1">'BREAK2'!$Y$10:$Y$10</definedName>
    <definedName name="__123Graph_LBL_ACVE3CL" hidden="1">'BREAK2'!$Y$10:$Y$10</definedName>
    <definedName name="__123Graph_LBL_B" hidden="1">'BREAK2'!$Z$30:$Z$36</definedName>
    <definedName name="__123Graph_LBL_BCVE1BW" hidden="1">'BREAK2'!$Z$12:$Z$18</definedName>
    <definedName name="__123Graph_LBL_BCVE1CL" hidden="1">'BREAK2'!$Z$12:$Z$18</definedName>
    <definedName name="__123Graph_LBL_BCVE2BW" hidden="1">'BREAK2'!$Z$21:$Z$27</definedName>
    <definedName name="__123Graph_LBL_BCVE2CL" hidden="1">'BREAK2'!$Z$21:$Z$27</definedName>
    <definedName name="__123Graph_LBL_BCVE3BW" hidden="1">'BREAK2'!$Z$30:$Z$36</definedName>
    <definedName name="__123Graph_LBL_BCVE3CL" hidden="1">'BREAK2'!$Z$30:$Z$36</definedName>
    <definedName name="__123Graph_LBL_C" hidden="1">'BREAK2'!$AB$30:$AB$36</definedName>
    <definedName name="__123Graph_LBL_CCVE1BW" hidden="1">'BREAK2'!$AB$12:$AB$18</definedName>
    <definedName name="__123Graph_LBL_CCVE1CL" hidden="1">'BREAK2'!$AB$12:$AB$18</definedName>
    <definedName name="__123Graph_LBL_CCVE2BW" hidden="1">'BREAK2'!$AB$21:$AB$27</definedName>
    <definedName name="__123Graph_LBL_CCVE2CL" hidden="1">'BREAK2'!$AB$21:$AB$27</definedName>
    <definedName name="__123Graph_LBL_CCVE3BW" hidden="1">'BREAK2'!$AB$30:$AB$36</definedName>
    <definedName name="__123Graph_LBL_CCVE3CL" hidden="1">'BREAK2'!$AB$30:$AB$36</definedName>
    <definedName name="__123Graph_X" hidden="1">'BREAK2'!$X$30:$X$36</definedName>
    <definedName name="__123Graph_XCVE1BW" hidden="1">'BREAK2'!$X$12:$X$18</definedName>
    <definedName name="__123Graph_XCVE1CL" hidden="1">'BREAK2'!$X$12:$X$18</definedName>
    <definedName name="__123Graph_XCVE2BW" hidden="1">'BREAK2'!$X$21:$X$27</definedName>
    <definedName name="__123Graph_XCVE2CL" hidden="1">'BREAK2'!$X$21:$X$27</definedName>
    <definedName name="__123Graph_XCVE3BW" hidden="1">'BREAK2'!$X$30:$X$36</definedName>
    <definedName name="__123Graph_XCVE3CL" hidden="1">'BREAK2'!$X$30:$X$36</definedName>
    <definedName name="_Fill" hidden="1">'BREAK2'!$M$27:$M$38</definedName>
    <definedName name="_Parse_In" hidden="1">'BREAK2'!$Z$12:$Z$18</definedName>
    <definedName name="_Parse_Out" hidden="1">'BREAK2'!$AC$12:$AC$18</definedName>
    <definedName name="_Regression_Int" localSheetId="0" hidden="1">1</definedName>
    <definedName name="BW">'BREAK2'!$C$9:$H$11</definedName>
    <definedName name="CBW">'BREAK2'!$C$14</definedName>
    <definedName name="CCST">'BREAK2'!$M$7</definedName>
    <definedName name="CCST1">'BREAK2'!$M$12</definedName>
    <definedName name="CCST2">'BREAK2'!$M$17</definedName>
    <definedName name="CL">'BREAK2'!$C$3:$K$5</definedName>
    <definedName name="CMAR">'BREAK2'!$Q$8</definedName>
    <definedName name="CMAR1">'BREAK2'!$S$8</definedName>
    <definedName name="CMAR2">'BREAK2'!$U$8</definedName>
    <definedName name="CSEL">'BREAK2'!$Q$6</definedName>
    <definedName name="CSEL1">'BREAK2'!$S$6</definedName>
    <definedName name="CSEL2">'BREAK2'!$U$6</definedName>
    <definedName name="CST">'BREAK2'!$Q$7</definedName>
    <definedName name="CST1">'BREAK2'!$S$7</definedName>
    <definedName name="CST2">'BREAK2'!$U$7</definedName>
    <definedName name="CSTC">'BREAK2'!$Q$7</definedName>
    <definedName name="CSTC1">'BREAK2'!$S$7</definedName>
    <definedName name="CSTC2">'BREAK2'!$U$7</definedName>
    <definedName name="DATA">'BREAK2'!$Q$6:$Q$8</definedName>
    <definedName name="DEF1">'BREAK2'!$N$21:$U$40</definedName>
    <definedName name="FUNCTIONS">'BREAK2'!$C$28</definedName>
    <definedName name="HELP1">'BREAK2'!$A$60:$L$79</definedName>
    <definedName name="HELP2">'BREAK2'!$A$80:$L$99</definedName>
    <definedName name="INPUT">'BREAK2'!$N$1:$U$20</definedName>
    <definedName name="MAR">'BREAK2'!$Q$8</definedName>
    <definedName name="MAR1">'BREAK2'!$S$8</definedName>
    <definedName name="MAR2">'BREAK2'!$U$8</definedName>
    <definedName name="MARK">'BREAK2'!$C$19:$J$25</definedName>
    <definedName name="MMAR">'BREAK2'!$M$8</definedName>
    <definedName name="MMAR1">'BREAK2'!$M$13</definedName>
    <definedName name="MMAR2">'BREAK2'!$M$18</definedName>
    <definedName name="NEXT">'BREAK2'!$N$38:$U$40</definedName>
    <definedName name="_xlnm.Print_Area" localSheetId="0">'BREAK2'!$N$1:$U$20</definedName>
    <definedName name="Print_Area_MI" localSheetId="0">'BREAK2'!$N$1:$U$20</definedName>
    <definedName name="SEL">'BREAK2'!$Q$6</definedName>
    <definedName name="SEL1">'BREAK2'!$S$6</definedName>
    <definedName name="SEL2">'BREAK2'!$U$6</definedName>
    <definedName name="SSEL">'BREAK2'!$M$6</definedName>
    <definedName name="SSEL1">'BREAK2'!$M$11</definedName>
    <definedName name="SSEL2">'BREAK2'!$M$16</definedName>
    <definedName name="VW">'BREAK2'!$C$3:$K$5</definedName>
    <definedName name="WHIC">'BREAK2'!$C$14:$I$16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<sst xmlns="http://schemas.openxmlformats.org/spreadsheetml/2006/main" count="201" uniqueCount="146">
  <si>
    <t>\M---&gt;</t>
  </si>
  <si>
    <t>{esc}{esc}{esc}{esc}{esc}{esc}{calc}{goto}INPUT~/xmFUNCTIONS~</t>
  </si>
  <si>
    <t xml:space="preserve">  PERIOD # </t>
  </si>
  <si>
    <t>*</t>
  </si>
  <si>
    <t xml:space="preserve">---------&gt; </t>
  </si>
  <si>
    <t xml:space="preserve">BREAKEVEN ANALYSIS: CVE (ANAL. #13)  </t>
  </si>
  <si>
    <t>CL---&gt;</t>
  </si>
  <si>
    <t>A:AREA 1</t>
  </si>
  <si>
    <t>B:AREA 2</t>
  </si>
  <si>
    <t>C:AREA 3</t>
  </si>
  <si>
    <t>QUIT</t>
  </si>
  <si>
    <t>Graph Area 1 Breakeven Chart...</t>
  </si>
  <si>
    <t>Return to Breakeven Worksheet MENU</t>
  </si>
  <si>
    <t>/gnuCVE1CL~Q~{GOTO}HELP1~/xmMARK~</t>
  </si>
  <si>
    <t>/gnuCVE2CL~Q~{GOTO}HELP1~/xmMARK~</t>
  </si>
  <si>
    <t>/gnuCVE3CL~Q~{GOTO}HELP1~/xmMARK~</t>
  </si>
  <si>
    <t>/xmFUNCTIONS~</t>
  </si>
  <si>
    <t>REGION 1</t>
  </si>
  <si>
    <t>REGION 2</t>
  </si>
  <si>
    <t>REGION 3</t>
  </si>
  <si>
    <t>AREA 1</t>
  </si>
  <si>
    <t>AREA 2</t>
  </si>
  <si>
    <t>AREA 3</t>
  </si>
  <si>
    <t xml:space="preserve"> Unit Sales Price ($)....."A"</t>
  </si>
  <si>
    <t>PROFIT</t>
  </si>
  <si>
    <t xml:space="preserve"> Unit Prod. Cost ($)......"B"</t>
  </si>
  <si>
    <t>COST</t>
  </si>
  <si>
    <t xml:space="preserve"> Gross Margin (Decimal)..."C"</t>
  </si>
  <si>
    <t>BW---&gt;</t>
  </si>
  <si>
    <t xml:space="preserve"> LST</t>
  </si>
  <si>
    <t xml:space="preserve"> HCS</t>
  </si>
  <si>
    <t xml:space="preserve"> WCS</t>
  </si>
  <si>
    <t xml:space="preserve">        (Linear Breakeven Graphs use data from next 3 lines....)</t>
  </si>
  <si>
    <t>/gnuCVE1BW~Q~{GOTO}HELP1~/xmMARK~</t>
  </si>
  <si>
    <t>/gnuCVE2BW~Q~{GOTO}HELP1~/xmMARK~</t>
  </si>
  <si>
    <t>/gnuCVE3BW~Q~{GOTO}HELP1~/xmMARK~</t>
  </si>
  <si>
    <t xml:space="preserve"> Total Fixed Expense (Est.)......</t>
  </si>
  <si>
    <t>VOL</t>
  </si>
  <si>
    <t>FIXCST</t>
  </si>
  <si>
    <t>TOTREV</t>
  </si>
  <si>
    <t>VARCST</t>
  </si>
  <si>
    <t>TOTCST</t>
  </si>
  <si>
    <t xml:space="preserve"> Break-even Dollar Sales .....</t>
  </si>
  <si>
    <t xml:space="preserve"> Break-even Point (Units).....</t>
  </si>
  <si>
    <t>WHIC---&gt;</t>
  </si>
  <si>
    <t>COLOR</t>
  </si>
  <si>
    <t>MONOCHROME</t>
  </si>
  <si>
    <t/>
  </si>
  <si>
    <t>GRAPH IN COLOR</t>
  </si>
  <si>
    <t>GRAPH IN BLACK/WHITE</t>
  </si>
  <si>
    <t>RETURN TO COMMAND SELECTIONS</t>
  </si>
  <si>
    <t>========================================================================</t>
  </si>
  <si>
    <t>/xmcl~</t>
  </si>
  <si>
    <t>/xmbw~</t>
  </si>
  <si>
    <t xml:space="preserve"> Profit Desired ($)...........</t>
  </si>
  <si>
    <t xml:space="preserve"> Sales Required ($)...........</t>
  </si>
  <si>
    <t xml:space="preserve"> Sales Required (Units).......</t>
  </si>
  <si>
    <t>mark---&gt;</t>
  </si>
  <si>
    <t>MENU</t>
  </si>
  <si>
    <t>SAVE</t>
  </si>
  <si>
    <t>RETURN TO MENU WITHOUT SAVING GRAPH</t>
  </si>
  <si>
    <t>SAVE THE GRAPH TO DISK TO PRINT LATER</t>
  </si>
  <si>
    <t xml:space="preserve">       ENTER  @NA  FOR "A", "B" OR "C" FOR AUTO CALCULATION.</t>
  </si>
  <si>
    <t xml:space="preserve"> </t>
  </si>
  <si>
    <t>{goto}INPUT~</t>
  </si>
  <si>
    <t>{GOTO}HELP1~/GS{?}~</t>
  </si>
  <si>
    <t>{RIGHT}~</t>
  </si>
  <si>
    <t>{ESC}{ESC}{ESC}</t>
  </si>
  <si>
    <t>{GOTO}INPUT~</t>
  </si>
  <si>
    <t>/XMFUNCTIONS~</t>
  </si>
  <si>
    <t xml:space="preserve">  The definitions section of the CVE spreadsheet is not shown here in</t>
  </si>
  <si>
    <t>FUNCTIONS-&gt;</t>
  </si>
  <si>
    <t>INPUT</t>
  </si>
  <si>
    <t>CALC</t>
  </si>
  <si>
    <t>PRINT</t>
  </si>
  <si>
    <t>GRAPH</t>
  </si>
  <si>
    <t>DEFINITIONS</t>
  </si>
  <si>
    <t xml:space="preserve">  order to save space and time.  For data definitions on this worksheet,</t>
  </si>
  <si>
    <t>INPUT DATA</t>
  </si>
  <si>
    <t>CALCULATE RESULTS</t>
  </si>
  <si>
    <t>SAVE WORKSHEET FILE</t>
  </si>
  <si>
    <t>Print Worksheet AND Data Definitions......</t>
  </si>
  <si>
    <t>RETURN TO MENU</t>
  </si>
  <si>
    <t>GRAPH RESULTS</t>
  </si>
  <si>
    <t>Define Data Inputs, Sources, and Location</t>
  </si>
  <si>
    <t xml:space="preserve">  goto the Breakeven Analysis for the TST (analysis #9) and use the</t>
  </si>
  <si>
    <t>/RIINPUT~/XMFUNCTIONS~</t>
  </si>
  <si>
    <t>/xi@count(csel)=0~{goto}sel~@na~</t>
  </si>
  <si>
    <t>/fsBREAK2~r~/xmFUNCTIONS~</t>
  </si>
  <si>
    <t>/ppcaoml4~mr80~qrinput~agaPq/xmfunctions~</t>
  </si>
  <si>
    <t>{goto}input~/frMENU~</t>
  </si>
  <si>
    <t>/XMcbw~</t>
  </si>
  <si>
    <t>{goto}DEF1~{?}{goto}INPUT~/xmFUNCTIONS~</t>
  </si>
  <si>
    <t xml:space="preserve">  PRINT option.  The data definitions and explanation of the use of</t>
  </si>
  <si>
    <t>/xi@count(cstc)=0~{goto}cst~@na~</t>
  </si>
  <si>
    <t xml:space="preserve">  the TST worksheet is the same for all product breakeven worksheets,</t>
  </si>
  <si>
    <t>/xi@count(cmar)=0~{goto}mar~@na~</t>
  </si>
  <si>
    <t xml:space="preserve">  differing only in names.....</t>
  </si>
  <si>
    <t>{END}{HOME}{GOTO}INPUT~{GOTO}DATA~{calc}</t>
  </si>
  <si>
    <t>/xi@isna(sel)~{goto}sel~+ssel{calc}~</t>
  </si>
  <si>
    <t>/xi@isna(cst)~{goto}cst~+ccst{calc}~</t>
  </si>
  <si>
    <t>/xi@isna(mar)~{goto}mar~+mmar{calc}~</t>
  </si>
  <si>
    <t>/xi@count(csel1)=0~{goto}sel1~@na~</t>
  </si>
  <si>
    <t>/xi@count(cstc1)=0~{goto}cst1~@na~</t>
  </si>
  <si>
    <t>/xi@count(cmar1)=0~{goto}mar1~@na~</t>
  </si>
  <si>
    <t xml:space="preserve">              Hit the  &lt;ENTER&gt;  key for the breakeven MENU.....</t>
  </si>
  <si>
    <t>/xi@isna(sel1)~{goto}sel1~+ssel1{calc}~</t>
  </si>
  <si>
    <t>/xi@isna(cst1)~{goto}cst1~+ccst1{calc}~</t>
  </si>
  <si>
    <t>/xi@isna(mar1)~{goto}mar1~+mmar1{calc}~</t>
  </si>
  <si>
    <t>/xi@count(csel2)=0~{goto}sel2~@na~</t>
  </si>
  <si>
    <t>/xi@count(cstc2)=0~{goto}cst2~@na~</t>
  </si>
  <si>
    <t>/xi@count(cmar2)=0~{goto}mar2~@na~</t>
  </si>
  <si>
    <t>/xi@isna(sel2)~{goto}sel2~+ssel2{calc}~</t>
  </si>
  <si>
    <t>/xi@isna(cst2)~{goto}cst2~+ccst2{calc}~</t>
  </si>
  <si>
    <t>/xi@isna(mar2)~{goto}mar2~+mmar2{calc}~</t>
  </si>
  <si>
    <t>{CALC}~{goto}n1~/XMFUNCTIONS~</t>
  </si>
  <si>
    <t xml:space="preserve">  At this point, you may: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</si>
  <si>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</si>
  <si>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</si>
  <si>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</si>
  <si>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</si>
  <si>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</si>
  <si>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any of the graphs shown as a Lotus "PIC" graphic file</t>
  </si>
  <si>
    <t xml:space="preserve">         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</si>
  <si>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</si>
  <si>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</si>
  <si>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</si>
  <si>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</si>
  <si>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</si>
  <si>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</si>
  <si>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Hit  &lt;ENTER&gt;  to Continue.....</t>
  </si>
  <si>
    <t xml:space="preserve">                           SAVING GRAPHS</t>
  </si>
  <si>
    <t xml:space="preserve">  1.  To save a graph to the DEFAULT disk and directory under a user</t>
  </si>
  <si>
    <t xml:space="preserve">      specified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</si>
  <si>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</si>
  <si>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</si>
  <si>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</si>
  <si>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</si>
  <si>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</si>
  <si>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</si>
  <si>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</si>
  <si>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</si>
  <si>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</si>
  <si>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</si>
  <si>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</si>
  <si>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Enter or select a name and hit  &lt;ENTER&gt;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</si>
</sst>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mmm\-yy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7" fontId="0" fillId="0" borderId="0" xfId="0" applyAlignment="1">
      <alignment/>
    </xf>
    <xf numFmtId="7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7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7" fontId="0" fillId="0" borderId="0" xfId="0" applyAlignment="1" applyProtection="1">
      <alignment horizontal="center"/>
      <protection/>
    </xf>
    <xf numFmtId="7" fontId="0" fillId="0" borderId="0" xfId="0" applyAlignment="1" applyProtection="1">
      <alignment/>
      <protection/>
    </xf>
    <xf numFmtId="7" fontId="2" fillId="0" borderId="0" xfId="0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7" fontId="2" fillId="0" borderId="0" xfId="0" applyFont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/>
    </xf>
    <xf numFmtId="7" fontId="0" fillId="0" borderId="0" xfId="0" applyFont="1" applyAlignment="1" applyProtection="1">
      <alignment/>
      <protection locked="0"/>
    </xf>
    <xf numFmtId="10" fontId="0" fillId="0" borderId="0" xfId="19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BREAK2!$Y$30:$Y$36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BREAK2!$Z$30:$Z$36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BREAK2!$AB$30:$AB$36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55418"/>
        <c:axId val="44636715"/>
      </c:lineChart>
      <c:catAx>
        <c:axId val="57155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554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BREAK2!$Y$30:$Y$36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BREAK2!$Z$30:$Z$36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BREAK2!$AB$30:$AB$36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86116"/>
        <c:axId val="58804133"/>
      </c:lineChart>
      <c:catAx>
        <c:axId val="6618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861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BREAK2!$Y$21:$Y$27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BREAK2!$Z$21:$Z$27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BREAK2!$AB$21:$AB$27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5514303"/>
        <c:crosses val="autoZero"/>
        <c:auto val="1"/>
        <c:lblOffset val="100"/>
        <c:noMultiLvlLbl val="0"/>
      </c:catAx>
      <c:valAx>
        <c:axId val="65514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751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BREAK2!$Y$21:$Y$27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BREAK2!$Z$21:$Z$27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BREAK2!$AB$21:$AB$27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058297"/>
        <c:crosses val="autoZero"/>
        <c:auto val="1"/>
        <c:lblOffset val="100"/>
        <c:noMultiLvlLbl val="0"/>
      </c:catAx>
      <c:valAx>
        <c:axId val="505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578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BREAK2!$Y$12:$Y$18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BREAK2!$Z$12:$Z$18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BREAK2!$AB$12:$AB$18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7068883"/>
        <c:crosses val="autoZero"/>
        <c:auto val="1"/>
        <c:lblOffset val="100"/>
        <c:noMultiLvlLbl val="0"/>
      </c:catAx>
      <c:valAx>
        <c:axId val="7068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46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BREAK2!$Y$12:$Y$18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BREAK2!$Z$12:$Z$18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BREAK2!$AB$12:$AB$18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619948"/>
        <c:axId val="35708621"/>
      </c:lineChart>
      <c:catAx>
        <c:axId val="6361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5708621"/>
        <c:crosses val="autoZero"/>
        <c:auto val="1"/>
        <c:lblOffset val="100"/>
        <c:noMultiLvlLbl val="0"/>
      </c:catAx>
      <c:valAx>
        <c:axId val="3570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1994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Chart 1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35"/>
  <sheetViews>
    <sheetView showGridLines="0" tabSelected="1" workbookViewId="0" topLeftCell="N1">
      <selection activeCell="O1" sqref="O1"/>
    </sheetView>
  </sheetViews>
  <sheetFormatPr defaultColWidth="6.625" defaultRowHeight="12.75"/>
  <cols>
    <col min="8" max="13" width="5.625" style="0" customWidth="1"/>
    <col min="14" max="14" width="10.625" style="0" customWidth="1"/>
    <col min="15" max="15" width="7.625" style="0" customWidth="1"/>
    <col min="16" max="16" width="12.625" style="0" customWidth="1"/>
    <col min="17" max="20" width="14.625" style="0" customWidth="1"/>
    <col min="21" max="22" width="15.625" style="0" customWidth="1"/>
    <col min="24" max="24" width="8.625" style="0" customWidth="1"/>
    <col min="25" max="28" width="10.625" style="0" customWidth="1"/>
  </cols>
  <sheetData>
    <row r="1" spans="1:22" ht="12">
      <c r="A1" s="1" t="s">
        <v>0</v>
      </c>
      <c r="C1" s="1" t="s">
        <v>1</v>
      </c>
      <c r="N1" s="1" t="s">
        <v>2</v>
      </c>
      <c r="O1" s="2">
        <v>1</v>
      </c>
      <c r="P1" s="3" t="s">
        <v>3</v>
      </c>
      <c r="Q1" s="3" t="s">
        <v>3</v>
      </c>
      <c r="R1" s="3"/>
      <c r="S1" s="4" t="s">
        <v>3</v>
      </c>
      <c r="T1" s="4"/>
      <c r="U1" s="5">
        <f ca="1">TRUNC(NOW())</f>
        <v>39113</v>
      </c>
      <c r="V1" s="5"/>
    </row>
    <row r="2" spans="14:22" ht="12">
      <c r="N2" s="6" t="s">
        <v>4</v>
      </c>
      <c r="P2" s="1" t="s">
        <v>5</v>
      </c>
      <c r="U2" s="7"/>
      <c r="V2" s="7"/>
    </row>
    <row r="3" spans="1:22" ht="12">
      <c r="A3" s="1" t="s">
        <v>6</v>
      </c>
      <c r="C3" s="8" t="s">
        <v>7</v>
      </c>
      <c r="D3" s="8" t="s">
        <v>8</v>
      </c>
      <c r="E3" s="8" t="s">
        <v>9</v>
      </c>
      <c r="F3" s="8" t="s">
        <v>10</v>
      </c>
      <c r="N3" s="3" t="s">
        <v>3</v>
      </c>
      <c r="O3" s="3" t="s">
        <v>3</v>
      </c>
      <c r="P3" s="3" t="s">
        <v>3</v>
      </c>
      <c r="Q3" s="3" t="s">
        <v>3</v>
      </c>
      <c r="R3" s="3"/>
      <c r="S3" s="3" t="s">
        <v>3</v>
      </c>
      <c r="T3" s="3"/>
      <c r="U3" s="3" t="s">
        <v>3</v>
      </c>
      <c r="V3" s="3"/>
    </row>
    <row r="4" spans="3:6" ht="12">
      <c r="C4" s="8" t="s">
        <v>11</v>
      </c>
      <c r="D4" s="8" t="s">
        <v>11</v>
      </c>
      <c r="E4" s="8" t="s">
        <v>11</v>
      </c>
      <c r="F4" s="8" t="s">
        <v>12</v>
      </c>
    </row>
    <row r="5" spans="3:26" ht="12">
      <c r="C5" s="8" t="s">
        <v>13</v>
      </c>
      <c r="D5" s="8" t="s">
        <v>14</v>
      </c>
      <c r="E5" s="8" t="s">
        <v>15</v>
      </c>
      <c r="F5" s="8" t="s">
        <v>16</v>
      </c>
      <c r="Q5" s="9" t="s">
        <v>17</v>
      </c>
      <c r="R5" s="9"/>
      <c r="S5" s="9" t="s">
        <v>18</v>
      </c>
      <c r="T5" s="9"/>
      <c r="U5" s="9" t="s">
        <v>19</v>
      </c>
      <c r="V5" s="9"/>
      <c r="X5" s="9" t="s">
        <v>20</v>
      </c>
      <c r="Y5" s="9" t="s">
        <v>21</v>
      </c>
      <c r="Z5" s="1" t="s">
        <v>22</v>
      </c>
    </row>
    <row r="6" spans="13:24" ht="12">
      <c r="M6" s="10">
        <f>R7/(1-R8)</f>
        <v>459.99999999999994</v>
      </c>
      <c r="N6" s="1" t="s">
        <v>23</v>
      </c>
      <c r="Q6" s="11">
        <v>460</v>
      </c>
      <c r="R6" s="19">
        <f>IF(COUNTBLANK(Q6:Q8)&lt;&gt;1,"Enter any 2",IF(ISBLANK(Q6),Q7/(1-Q8),Q6))</f>
        <v>460</v>
      </c>
      <c r="S6" s="11">
        <v>420</v>
      </c>
      <c r="T6" s="19">
        <f>IF(COUNTBLANK(S6:S8)&lt;&gt;1,"Enter any 2",IF(ISBLANK(S6),S7/(1-S8),S6))</f>
        <v>420</v>
      </c>
      <c r="U6" s="11">
        <v>450</v>
      </c>
      <c r="V6" s="19">
        <f>IF(COUNTBLANK(U6:U8)&lt;&gt;1,"Enter any 2",IF(ISBLANK(U6),U7/(1-U8),U6))</f>
        <v>450</v>
      </c>
      <c r="W6" s="10">
        <f>Q6-Q7</f>
        <v>110</v>
      </c>
      <c r="X6" s="1" t="s">
        <v>24</v>
      </c>
    </row>
    <row r="7" spans="13:24" ht="12">
      <c r="M7" s="10">
        <f>(1-R8)*R6</f>
        <v>350</v>
      </c>
      <c r="N7" s="1" t="s">
        <v>25</v>
      </c>
      <c r="Q7" s="11">
        <v>350</v>
      </c>
      <c r="R7" s="19">
        <f>IF(COUNTBLANK(Q6:Q8)&lt;&gt;1,"values to",IF(ISBLANK(Q7),Q6*(1-Q8),Q7))</f>
        <v>350</v>
      </c>
      <c r="S7" s="11">
        <v>350</v>
      </c>
      <c r="T7" s="19">
        <f>IF(COUNTBLANK(S6:S8)&lt;&gt;1,"values to",IF(ISBLANK(S7),S6*(1-S8),S7))</f>
        <v>350</v>
      </c>
      <c r="U7" s="11">
        <v>350</v>
      </c>
      <c r="V7" s="19">
        <f>IF(COUNTBLANK(U6:U8)&lt;&gt;1,"values to",IF(ISBLANK(U7),U6*(1-U8),U7))</f>
        <v>350</v>
      </c>
      <c r="W7" s="10">
        <f>Q7</f>
        <v>350</v>
      </c>
      <c r="X7" s="1" t="s">
        <v>26</v>
      </c>
    </row>
    <row r="8" spans="13:22" ht="12">
      <c r="M8" s="11">
        <f>(R6-R7)/MAX(R6,0.00000001)</f>
        <v>0.2391304347826087</v>
      </c>
      <c r="N8" s="1" t="s">
        <v>27</v>
      </c>
      <c r="Q8" s="12"/>
      <c r="R8" s="20">
        <f>IF(COUNTBLANK(Q6:Q8)&lt;&gt;1,"the left",IF(ISBLANK(Q8),(Q6-Q7)/Q6,Q8))</f>
        <v>0.2391304347826087</v>
      </c>
      <c r="S8" s="12"/>
      <c r="T8" s="20">
        <f>IF(COUNTBLANK(S6:S8)&lt;&gt;1,"the left",IF(ISBLANK(S8),(S6-S7)/S6,S8))</f>
        <v>0.16666666666666666</v>
      </c>
      <c r="U8" s="12"/>
      <c r="V8" s="20">
        <f>IF(COUNTBLANK(U6:U8)&lt;&gt;1,"the left",IF(ISBLANK(U8),(U6-U7)/U6,U8))</f>
        <v>0.2222222222222222</v>
      </c>
    </row>
    <row r="9" spans="1:26" ht="12">
      <c r="A9" s="1" t="s">
        <v>28</v>
      </c>
      <c r="C9" s="8" t="s">
        <v>7</v>
      </c>
      <c r="D9" s="8" t="s">
        <v>8</v>
      </c>
      <c r="E9" s="8" t="s">
        <v>9</v>
      </c>
      <c r="F9" s="8" t="s">
        <v>10</v>
      </c>
      <c r="X9" s="9" t="s">
        <v>29</v>
      </c>
      <c r="Y9" s="9" t="s">
        <v>30</v>
      </c>
      <c r="Z9" s="1" t="s">
        <v>31</v>
      </c>
    </row>
    <row r="10" spans="3:14" ht="12">
      <c r="C10" s="8" t="s">
        <v>11</v>
      </c>
      <c r="D10" s="8" t="s">
        <v>11</v>
      </c>
      <c r="E10" s="8" t="s">
        <v>11</v>
      </c>
      <c r="F10" s="8" t="s">
        <v>12</v>
      </c>
      <c r="N10" s="1" t="s">
        <v>32</v>
      </c>
    </row>
    <row r="11" spans="3:28" ht="12">
      <c r="C11" s="8" t="s">
        <v>33</v>
      </c>
      <c r="D11" s="8" t="s">
        <v>34</v>
      </c>
      <c r="E11" s="8" t="s">
        <v>35</v>
      </c>
      <c r="F11" s="8" t="s">
        <v>16</v>
      </c>
      <c r="M11" s="10">
        <f>T7/(1-T8)</f>
        <v>420</v>
      </c>
      <c r="N11" s="1" t="s">
        <v>36</v>
      </c>
      <c r="Q11" s="13">
        <v>1100000</v>
      </c>
      <c r="R11" s="13"/>
      <c r="S11" s="13">
        <v>400000</v>
      </c>
      <c r="T11" s="13"/>
      <c r="U11" s="13">
        <v>400000</v>
      </c>
      <c r="V11" s="13"/>
      <c r="X11" s="1" t="s">
        <v>37</v>
      </c>
      <c r="Y11" s="1" t="s">
        <v>38</v>
      </c>
      <c r="Z11" s="1" t="s">
        <v>39</v>
      </c>
      <c r="AA11" s="1" t="s">
        <v>40</v>
      </c>
      <c r="AB11" s="1" t="s">
        <v>41</v>
      </c>
    </row>
    <row r="12" spans="13:28" ht="12">
      <c r="M12" s="10">
        <f>(1-T8)*T6</f>
        <v>350</v>
      </c>
      <c r="N12" s="1" t="s">
        <v>42</v>
      </c>
      <c r="Q12" s="14">
        <f>IF(Q11=0,0,IF($M$8&gt;0,Q11/$M$8,""))</f>
        <v>4600000</v>
      </c>
      <c r="R12" s="14"/>
      <c r="S12" s="14">
        <f>IF(S11=0,0,IF($M$13&gt;0,S11/$M$13,""))</f>
        <v>2400000</v>
      </c>
      <c r="T12" s="14"/>
      <c r="U12" s="14">
        <f>IF(U11=0,0,IF($M$18&gt;0,U11/$M$18,""))</f>
        <v>1800000</v>
      </c>
      <c r="V12" s="14"/>
      <c r="X12" s="15">
        <v>0</v>
      </c>
      <c r="Y12" s="14">
        <f>Q11/1000</f>
        <v>1100</v>
      </c>
      <c r="Z12" s="14">
        <f>Q6*X12/1000</f>
        <v>0</v>
      </c>
      <c r="AA12" s="14">
        <f>Q7*X12/1000</f>
        <v>0</v>
      </c>
      <c r="AB12" s="14">
        <f aca="true" t="shared" si="0" ref="AB12:AB18">Y12+AA12</f>
        <v>1100</v>
      </c>
    </row>
    <row r="13" spans="13:28" ht="12">
      <c r="M13" s="11">
        <f>(T6-T7)/MAX(T6,0.00000001)</f>
        <v>0.16666666666666666</v>
      </c>
      <c r="N13" s="1" t="s">
        <v>43</v>
      </c>
      <c r="Q13" s="15">
        <f>IF(Q11=0,0,IF($M$6-$M$7&gt;0,Q11/($M$6-$M$7),""))</f>
        <v>10000.000000000005</v>
      </c>
      <c r="R13" s="15"/>
      <c r="S13" s="15">
        <f>IF(S11=0,0,IF($M$11-$M$12&gt;0,S11/($M$11-$M$12),""))</f>
        <v>5714.285714285715</v>
      </c>
      <c r="T13" s="15"/>
      <c r="U13" s="15">
        <f>IF(U11=0,0,IF($M$16-$M$17&gt;0,U11/($M$16-$M$17),""))</f>
        <v>4000</v>
      </c>
      <c r="V13" s="15"/>
      <c r="X13" s="15">
        <f>(Q13)/3*1</f>
        <v>3333.3333333333353</v>
      </c>
      <c r="Y13" s="14">
        <f>Q11/1000</f>
        <v>1100</v>
      </c>
      <c r="Z13" s="14">
        <f>Q6*X13/1000</f>
        <v>1533.3333333333342</v>
      </c>
      <c r="AA13" s="14">
        <f>Q7*X13/1000</f>
        <v>1166.6666666666674</v>
      </c>
      <c r="AB13" s="14">
        <f t="shared" si="0"/>
        <v>2266.6666666666674</v>
      </c>
    </row>
    <row r="14" spans="1:28" ht="12">
      <c r="A14" s="1" t="s">
        <v>44</v>
      </c>
      <c r="C14" s="8" t="s">
        <v>45</v>
      </c>
      <c r="D14" s="8" t="s">
        <v>46</v>
      </c>
      <c r="E14" s="1" t="s">
        <v>10</v>
      </c>
      <c r="N14" s="1" t="s">
        <v>47</v>
      </c>
      <c r="X14" s="15">
        <f>(Q13)/3*2</f>
        <v>6666.666666666671</v>
      </c>
      <c r="Y14" s="14">
        <f>Q11/1000</f>
        <v>1100</v>
      </c>
      <c r="Z14" s="14">
        <f>Q6*X14/1000</f>
        <v>3066.6666666666683</v>
      </c>
      <c r="AA14" s="14">
        <f>Q7*X14/1000</f>
        <v>2333.333333333335</v>
      </c>
      <c r="AB14" s="14">
        <f t="shared" si="0"/>
        <v>3433.333333333335</v>
      </c>
    </row>
    <row r="15" spans="3:28" ht="12">
      <c r="C15" s="8" t="s">
        <v>48</v>
      </c>
      <c r="D15" s="8" t="s">
        <v>49</v>
      </c>
      <c r="E15" s="1" t="s">
        <v>50</v>
      </c>
      <c r="N15" s="1" t="s">
        <v>51</v>
      </c>
      <c r="X15" s="15">
        <f>Q13</f>
        <v>10000.000000000005</v>
      </c>
      <c r="Y15" s="14">
        <f>Q11/1000</f>
        <v>1100</v>
      </c>
      <c r="Z15" s="14">
        <f>Q6*X15/1000</f>
        <v>4600.000000000003</v>
      </c>
      <c r="AA15" s="14">
        <f>Q7*X15/1000</f>
        <v>3500.000000000002</v>
      </c>
      <c r="AB15" s="14">
        <f t="shared" si="0"/>
        <v>4600.000000000002</v>
      </c>
    </row>
    <row r="16" spans="3:28" ht="12">
      <c r="C16" s="8" t="s">
        <v>52</v>
      </c>
      <c r="D16" s="8" t="s">
        <v>53</v>
      </c>
      <c r="E16" s="8" t="s">
        <v>16</v>
      </c>
      <c r="M16" s="10">
        <f>V7/(1-V8)</f>
        <v>450</v>
      </c>
      <c r="N16" s="1" t="s">
        <v>54</v>
      </c>
      <c r="Q16" s="13">
        <v>2000000</v>
      </c>
      <c r="R16" s="13"/>
      <c r="S16" s="13">
        <v>1000000</v>
      </c>
      <c r="T16" s="13"/>
      <c r="U16" s="13">
        <v>1000000</v>
      </c>
      <c r="V16" s="13"/>
      <c r="X16" s="15">
        <f>(Q13)/3*4</f>
        <v>13333.333333333341</v>
      </c>
      <c r="Y16" s="14">
        <f>Q11/1000</f>
        <v>1100</v>
      </c>
      <c r="Z16" s="14">
        <f>Q6*X16/1000</f>
        <v>6133.333333333337</v>
      </c>
      <c r="AA16" s="14">
        <f>Q7*X16/1000</f>
        <v>4666.66666666667</v>
      </c>
      <c r="AB16" s="14">
        <f t="shared" si="0"/>
        <v>5766.66666666667</v>
      </c>
    </row>
    <row r="17" spans="13:28" ht="12">
      <c r="M17" s="10">
        <f>(1-V8)*V6</f>
        <v>350</v>
      </c>
      <c r="N17" s="1" t="s">
        <v>55</v>
      </c>
      <c r="Q17" s="14">
        <f>IF(Q16=0,0,IF($M$8&gt;0,(Q16+Q11)/$M$8,""))</f>
        <v>12963636.363636363</v>
      </c>
      <c r="R17" s="14"/>
      <c r="S17" s="14">
        <f>IF(S16=0,0,IF($M$13&gt;0,(S16+S11)/$M$13,""))</f>
        <v>8400000</v>
      </c>
      <c r="T17" s="14"/>
      <c r="U17" s="14">
        <f>IF(U16=0,0,IF($M$18&gt;0,(U16+U11)/$M$18,""))</f>
        <v>6300000</v>
      </c>
      <c r="V17" s="14"/>
      <c r="X17" s="15">
        <f>(Q13)/3*5</f>
        <v>16666.666666666675</v>
      </c>
      <c r="Y17" s="14">
        <f>Q11/1000</f>
        <v>1100</v>
      </c>
      <c r="Z17" s="14">
        <f>Q6*X17/1000</f>
        <v>7666.666666666671</v>
      </c>
      <c r="AA17" s="14">
        <f>Q7*X17/1000</f>
        <v>5833.333333333337</v>
      </c>
      <c r="AB17" s="14">
        <f t="shared" si="0"/>
        <v>6933.333333333337</v>
      </c>
    </row>
    <row r="18" spans="13:28" ht="12">
      <c r="M18" s="11">
        <f>(V6-V7)/MAX(V6,0.00000001)</f>
        <v>0.2222222222222222</v>
      </c>
      <c r="N18" s="1" t="s">
        <v>56</v>
      </c>
      <c r="Q18" s="15">
        <f>IF(Q16=0,0,IF($M$6-$M$7&gt;0,(Q16+Q11)/($M$6-$M$7),""))</f>
        <v>28181.818181818195</v>
      </c>
      <c r="R18" s="15"/>
      <c r="S18" s="15">
        <f>IF(S16=0,0,IF($M$11-$M$12&gt;0,(S16+S11)/($M$11-$M$12),""))</f>
        <v>20000</v>
      </c>
      <c r="T18" s="15"/>
      <c r="U18" s="15">
        <f>IF(U16=0,0,IF($M$16-$M$17&gt;0,(U16+U11)/($M$16-$M$17),""))</f>
        <v>14000</v>
      </c>
      <c r="V18" s="15"/>
      <c r="X18" s="15">
        <f>(Q13)/3*6</f>
        <v>20000.00000000001</v>
      </c>
      <c r="Y18" s="14">
        <f>Q11/1000</f>
        <v>1100</v>
      </c>
      <c r="Z18" s="14">
        <f>Q6*X18/1000</f>
        <v>9200.000000000005</v>
      </c>
      <c r="AA18" s="14">
        <f>Q7*X18/1000</f>
        <v>7000.000000000004</v>
      </c>
      <c r="AB18" s="14">
        <f t="shared" si="0"/>
        <v>8100.000000000004</v>
      </c>
    </row>
    <row r="19" spans="1:22" ht="12">
      <c r="A19" s="1" t="s">
        <v>57</v>
      </c>
      <c r="C19" s="1" t="s">
        <v>58</v>
      </c>
      <c r="D19" s="1" t="s">
        <v>59</v>
      </c>
      <c r="N19" s="3" t="s">
        <v>3</v>
      </c>
      <c r="O19" s="3" t="s">
        <v>3</v>
      </c>
      <c r="P19" s="3" t="s">
        <v>3</v>
      </c>
      <c r="Q19" s="3" t="s">
        <v>3</v>
      </c>
      <c r="R19" s="3"/>
      <c r="S19" s="3" t="s">
        <v>3</v>
      </c>
      <c r="T19" s="3"/>
      <c r="U19" s="3" t="s">
        <v>3</v>
      </c>
      <c r="V19" s="3"/>
    </row>
    <row r="20" spans="3:28" ht="12">
      <c r="C20" s="1" t="s">
        <v>60</v>
      </c>
      <c r="D20" s="1" t="s">
        <v>61</v>
      </c>
      <c r="N20" s="1" t="s">
        <v>62</v>
      </c>
      <c r="X20" s="1" t="s">
        <v>37</v>
      </c>
      <c r="Y20" s="1" t="s">
        <v>38</v>
      </c>
      <c r="Z20" s="1" t="s">
        <v>39</v>
      </c>
      <c r="AA20" s="1" t="s">
        <v>40</v>
      </c>
      <c r="AB20" s="1" t="s">
        <v>41</v>
      </c>
    </row>
    <row r="21" spans="1:28" ht="12">
      <c r="A21" s="1" t="s">
        <v>63</v>
      </c>
      <c r="C21" s="1" t="s">
        <v>64</v>
      </c>
      <c r="D21" s="1" t="s">
        <v>65</v>
      </c>
      <c r="E21" s="7"/>
      <c r="G21" s="10"/>
      <c r="X21" s="15">
        <v>0</v>
      </c>
      <c r="Y21" s="14">
        <f aca="true" t="shared" si="1" ref="Y21:Y27">$S$11/1000</f>
        <v>400</v>
      </c>
      <c r="Z21" s="14">
        <f>S6*X21/1000</f>
        <v>0</v>
      </c>
      <c r="AA21" s="14">
        <f>S7*X21/1000</f>
        <v>0</v>
      </c>
      <c r="AB21" s="14">
        <f aca="true" t="shared" si="2" ref="AB21:AB27">Y21+AA21</f>
        <v>400</v>
      </c>
    </row>
    <row r="22" spans="3:28" ht="12">
      <c r="C22" s="1" t="s">
        <v>16</v>
      </c>
      <c r="D22" s="1" t="s">
        <v>66</v>
      </c>
      <c r="E22" s="7"/>
      <c r="G22" s="10"/>
      <c r="X22" s="15">
        <f>(S13)/3*1</f>
        <v>1904.7619047619048</v>
      </c>
      <c r="Y22" s="14">
        <f t="shared" si="1"/>
        <v>400</v>
      </c>
      <c r="Z22" s="14">
        <f>S6*X22/1000</f>
        <v>800</v>
      </c>
      <c r="AA22" s="14">
        <f>S7*X22/1000</f>
        <v>666.6666666666666</v>
      </c>
      <c r="AB22" s="14">
        <f t="shared" si="2"/>
        <v>1066.6666666666665</v>
      </c>
    </row>
    <row r="23" spans="4:28" ht="12">
      <c r="D23" s="1" t="s">
        <v>67</v>
      </c>
      <c r="E23" s="7"/>
      <c r="G23" s="10"/>
      <c r="X23" s="15">
        <f>(S13)/3*2</f>
        <v>3809.5238095238096</v>
      </c>
      <c r="Y23" s="14">
        <f t="shared" si="1"/>
        <v>400</v>
      </c>
      <c r="Z23" s="14">
        <f>S6*X23/1000</f>
        <v>1600</v>
      </c>
      <c r="AA23" s="14">
        <f>S7*X23/1000</f>
        <v>1333.3333333333333</v>
      </c>
      <c r="AB23" s="14">
        <f t="shared" si="2"/>
        <v>1733.3333333333333</v>
      </c>
    </row>
    <row r="24" spans="4:28" ht="12">
      <c r="D24" s="1" t="s">
        <v>68</v>
      </c>
      <c r="E24" s="7"/>
      <c r="G24" s="10"/>
      <c r="X24" s="15">
        <f>S13</f>
        <v>5714.285714285715</v>
      </c>
      <c r="Y24" s="14">
        <f t="shared" si="1"/>
        <v>400</v>
      </c>
      <c r="Z24" s="14">
        <f>S6*X24/1000</f>
        <v>2400</v>
      </c>
      <c r="AA24" s="14">
        <f>S7*X24/1000</f>
        <v>2000.0000000000002</v>
      </c>
      <c r="AB24" s="14">
        <f t="shared" si="2"/>
        <v>2400</v>
      </c>
    </row>
    <row r="25" spans="4:28" ht="12">
      <c r="D25" s="1" t="s">
        <v>69</v>
      </c>
      <c r="E25" s="7"/>
      <c r="G25" s="10"/>
      <c r="X25" s="15">
        <f>(S13)/3*4</f>
        <v>7619.047619047619</v>
      </c>
      <c r="Y25" s="14">
        <f t="shared" si="1"/>
        <v>400</v>
      </c>
      <c r="Z25" s="14">
        <f>S6*X25/1000</f>
        <v>3200</v>
      </c>
      <c r="AA25" s="14">
        <f>S7*X25/1000</f>
        <v>2666.6666666666665</v>
      </c>
      <c r="AB25" s="14">
        <f t="shared" si="2"/>
        <v>3066.6666666666665</v>
      </c>
    </row>
    <row r="26" spans="5:28" ht="12">
      <c r="E26" s="7"/>
      <c r="G26" s="10"/>
      <c r="X26" s="15">
        <f>(S13)/3*5</f>
        <v>9523.809523809525</v>
      </c>
      <c r="Y26" s="14">
        <f t="shared" si="1"/>
        <v>400</v>
      </c>
      <c r="Z26" s="14">
        <f>S6*X26/1000</f>
        <v>4000.0000000000005</v>
      </c>
      <c r="AA26" s="14">
        <f>S7*X26/1000</f>
        <v>3333.3333333333335</v>
      </c>
      <c r="AB26" s="14">
        <f t="shared" si="2"/>
        <v>3733.3333333333335</v>
      </c>
    </row>
    <row r="27" spans="5:28" ht="12">
      <c r="E27" s="7"/>
      <c r="G27" s="10"/>
      <c r="N27" s="1" t="s">
        <v>70</v>
      </c>
      <c r="X27" s="15">
        <f>(S13)/3*6</f>
        <v>11428.57142857143</v>
      </c>
      <c r="Y27" s="14">
        <f t="shared" si="1"/>
        <v>400</v>
      </c>
      <c r="Z27" s="14">
        <f>S6*X27/1000</f>
        <v>4800</v>
      </c>
      <c r="AA27" s="14">
        <f>S7*X27/1000</f>
        <v>4000.0000000000005</v>
      </c>
      <c r="AB27" s="14">
        <f t="shared" si="2"/>
        <v>4400</v>
      </c>
    </row>
    <row r="28" spans="1:22" ht="12">
      <c r="A28" s="1" t="s">
        <v>71</v>
      </c>
      <c r="C28" s="1" t="s">
        <v>72</v>
      </c>
      <c r="D28" s="1" t="s">
        <v>73</v>
      </c>
      <c r="E28" s="1" t="s">
        <v>59</v>
      </c>
      <c r="F28" s="1" t="s">
        <v>74</v>
      </c>
      <c r="G28" s="1" t="s">
        <v>58</v>
      </c>
      <c r="H28" s="1" t="s">
        <v>75</v>
      </c>
      <c r="I28" s="1" t="s">
        <v>76</v>
      </c>
      <c r="N28" s="1" t="s">
        <v>77</v>
      </c>
      <c r="U28" s="5"/>
      <c r="V28" s="5"/>
    </row>
    <row r="29" spans="3:28" ht="12">
      <c r="C29" s="1" t="s">
        <v>78</v>
      </c>
      <c r="D29" s="1" t="s">
        <v>79</v>
      </c>
      <c r="E29" s="1" t="s">
        <v>80</v>
      </c>
      <c r="F29" s="1" t="s">
        <v>81</v>
      </c>
      <c r="G29" s="1" t="s">
        <v>82</v>
      </c>
      <c r="H29" s="1" t="s">
        <v>83</v>
      </c>
      <c r="I29" s="1" t="s">
        <v>84</v>
      </c>
      <c r="N29" s="1" t="s">
        <v>85</v>
      </c>
      <c r="X29" s="1" t="s">
        <v>37</v>
      </c>
      <c r="Y29" s="1" t="s">
        <v>38</v>
      </c>
      <c r="Z29" s="1" t="s">
        <v>39</v>
      </c>
      <c r="AA29" s="1" t="s">
        <v>40</v>
      </c>
      <c r="AB29" s="1" t="s">
        <v>41</v>
      </c>
    </row>
    <row r="30" spans="3:28" ht="12">
      <c r="C30" s="1" t="s">
        <v>86</v>
      </c>
      <c r="D30" s="1" t="s">
        <v>87</v>
      </c>
      <c r="E30" s="1" t="s">
        <v>88</v>
      </c>
      <c r="F30" s="1" t="s">
        <v>89</v>
      </c>
      <c r="G30" s="1" t="s">
        <v>90</v>
      </c>
      <c r="H30" s="1" t="s">
        <v>91</v>
      </c>
      <c r="I30" s="1" t="s">
        <v>92</v>
      </c>
      <c r="N30" s="1" t="s">
        <v>93</v>
      </c>
      <c r="X30" s="15">
        <v>0</v>
      </c>
      <c r="Y30" s="14">
        <f aca="true" t="shared" si="3" ref="Y30:Y36">$U$11/1000</f>
        <v>400</v>
      </c>
      <c r="Z30" s="14">
        <f>U6*X30/1000</f>
        <v>0</v>
      </c>
      <c r="AA30" s="14">
        <f>U7*X30/1000</f>
        <v>0</v>
      </c>
      <c r="AB30" s="14">
        <f aca="true" t="shared" si="4" ref="AB30:AB36">Y30+AA30</f>
        <v>400</v>
      </c>
    </row>
    <row r="31" spans="4:28" ht="12">
      <c r="D31" s="1" t="s">
        <v>94</v>
      </c>
      <c r="E31" s="7"/>
      <c r="G31" s="10"/>
      <c r="N31" s="1" t="s">
        <v>95</v>
      </c>
      <c r="X31" s="15">
        <f>(U13)/3*1</f>
        <v>1333.3333333333333</v>
      </c>
      <c r="Y31" s="14">
        <f t="shared" si="3"/>
        <v>400</v>
      </c>
      <c r="Z31" s="14">
        <f>U6*X31/1000</f>
        <v>600</v>
      </c>
      <c r="AA31" s="14">
        <f>U7*X31/1000</f>
        <v>466.66666666666663</v>
      </c>
      <c r="AB31" s="14">
        <f t="shared" si="4"/>
        <v>866.6666666666666</v>
      </c>
    </row>
    <row r="32" spans="4:28" ht="12">
      <c r="D32" s="1" t="s">
        <v>96</v>
      </c>
      <c r="N32" s="1" t="s">
        <v>97</v>
      </c>
      <c r="Q32" s="16"/>
      <c r="R32" s="16"/>
      <c r="S32" s="16"/>
      <c r="T32" s="16"/>
      <c r="X32" s="15">
        <f>(U13)/3*2</f>
        <v>2666.6666666666665</v>
      </c>
      <c r="Y32" s="14">
        <f t="shared" si="3"/>
        <v>400</v>
      </c>
      <c r="Z32" s="14">
        <f>U6*X32/1000</f>
        <v>1200</v>
      </c>
      <c r="AA32" s="14">
        <f>U7*X32/1000</f>
        <v>933.3333333333333</v>
      </c>
      <c r="AB32" s="14">
        <f t="shared" si="4"/>
        <v>1333.3333333333333</v>
      </c>
    </row>
    <row r="33" spans="4:28" ht="12">
      <c r="D33" s="1" t="s">
        <v>98</v>
      </c>
      <c r="Q33" s="10"/>
      <c r="R33" s="10"/>
      <c r="S33" s="5"/>
      <c r="T33" s="5"/>
      <c r="X33" s="15">
        <f>U13</f>
        <v>4000</v>
      </c>
      <c r="Y33" s="14">
        <f t="shared" si="3"/>
        <v>400</v>
      </c>
      <c r="Z33" s="14">
        <f>U6*X33/1000</f>
        <v>1800</v>
      </c>
      <c r="AA33" s="14">
        <f>U7*X33/1000</f>
        <v>1400</v>
      </c>
      <c r="AB33" s="14">
        <f t="shared" si="4"/>
        <v>1800</v>
      </c>
    </row>
    <row r="34" spans="4:28" ht="12">
      <c r="D34" s="1" t="s">
        <v>99</v>
      </c>
      <c r="S34" s="10"/>
      <c r="T34" s="10"/>
      <c r="X34" s="15">
        <f>(U13)/3*4</f>
        <v>5333.333333333333</v>
      </c>
      <c r="Y34" s="14">
        <f t="shared" si="3"/>
        <v>400</v>
      </c>
      <c r="Z34" s="14">
        <f>U6*X34/1000</f>
        <v>2400</v>
      </c>
      <c r="AA34" s="14">
        <f>U7*X34/1000</f>
        <v>1866.6666666666665</v>
      </c>
      <c r="AB34" s="14">
        <f t="shared" si="4"/>
        <v>2266.6666666666665</v>
      </c>
    </row>
    <row r="35" spans="4:28" ht="12">
      <c r="D35" s="1" t="s">
        <v>100</v>
      </c>
      <c r="X35" s="15">
        <f>(U13)/3*5</f>
        <v>6666.666666666666</v>
      </c>
      <c r="Y35" s="14">
        <f t="shared" si="3"/>
        <v>400</v>
      </c>
      <c r="Z35" s="14">
        <f>U6*X35/1000</f>
        <v>2999.9999999999995</v>
      </c>
      <c r="AA35" s="14">
        <f>U7*X35/1000</f>
        <v>2333.333333333333</v>
      </c>
      <c r="AB35" s="14">
        <f t="shared" si="4"/>
        <v>2733.333333333333</v>
      </c>
    </row>
    <row r="36" spans="4:28" ht="12">
      <c r="D36" s="1" t="s">
        <v>101</v>
      </c>
      <c r="X36" s="15">
        <f>(U13)/3*6</f>
        <v>8000</v>
      </c>
      <c r="Y36" s="14">
        <f t="shared" si="3"/>
        <v>400</v>
      </c>
      <c r="Z36" s="14">
        <f>U6*X36/1000</f>
        <v>3600</v>
      </c>
      <c r="AA36" s="14">
        <f>U7*X36/1000</f>
        <v>2800</v>
      </c>
      <c r="AB36" s="14">
        <f t="shared" si="4"/>
        <v>3200</v>
      </c>
    </row>
    <row r="37" ht="12">
      <c r="D37" s="1" t="s">
        <v>102</v>
      </c>
    </row>
    <row r="38" spans="4:23" ht="12">
      <c r="D38" s="1" t="s">
        <v>103</v>
      </c>
      <c r="N38" s="3" t="s">
        <v>3</v>
      </c>
      <c r="O38" s="3" t="s">
        <v>3</v>
      </c>
      <c r="P38" s="3" t="s">
        <v>3</v>
      </c>
      <c r="Q38" s="3" t="s">
        <v>3</v>
      </c>
      <c r="R38" s="3"/>
      <c r="S38" s="3" t="s">
        <v>3</v>
      </c>
      <c r="T38" s="3"/>
      <c r="U38" s="3" t="s">
        <v>3</v>
      </c>
      <c r="V38" s="3"/>
      <c r="W38" s="3" t="s">
        <v>3</v>
      </c>
    </row>
    <row r="39" spans="4:15" ht="12">
      <c r="D39" s="1" t="s">
        <v>104</v>
      </c>
      <c r="N39" s="17" t="s">
        <v>105</v>
      </c>
      <c r="O39" s="18"/>
    </row>
    <row r="40" spans="4:22" ht="12">
      <c r="D40" s="1" t="s">
        <v>98</v>
      </c>
      <c r="N40" s="3" t="s">
        <v>3</v>
      </c>
      <c r="O40" s="3" t="s">
        <v>3</v>
      </c>
      <c r="P40" s="3" t="s">
        <v>3</v>
      </c>
      <c r="Q40" s="3" t="s">
        <v>3</v>
      </c>
      <c r="R40" s="3"/>
      <c r="S40" s="3" t="s">
        <v>3</v>
      </c>
      <c r="T40" s="3"/>
      <c r="U40" s="3" t="s">
        <v>3</v>
      </c>
      <c r="V40" s="3"/>
    </row>
    <row r="41" spans="4:15" ht="12">
      <c r="D41" s="1" t="s">
        <v>106</v>
      </c>
      <c r="O41" s="18"/>
    </row>
    <row r="42" spans="4:15" ht="12">
      <c r="D42" s="1" t="s">
        <v>107</v>
      </c>
      <c r="N42" s="10"/>
      <c r="O42" s="18"/>
    </row>
    <row r="43" spans="4:20" ht="12">
      <c r="D43" s="1" t="s">
        <v>108</v>
      </c>
      <c r="N43" s="10"/>
      <c r="O43" s="18"/>
      <c r="S43" s="11"/>
      <c r="T43" s="11"/>
    </row>
    <row r="44" spans="4:15" ht="12">
      <c r="D44" s="1" t="s">
        <v>109</v>
      </c>
      <c r="N44" s="10"/>
      <c r="O44" s="18"/>
    </row>
    <row r="45" spans="4:15" ht="12">
      <c r="D45" s="1" t="s">
        <v>110</v>
      </c>
      <c r="N45" s="10"/>
      <c r="O45" s="18"/>
    </row>
    <row r="46" spans="4:15" ht="12">
      <c r="D46" s="1" t="s">
        <v>111</v>
      </c>
      <c r="N46" s="10"/>
      <c r="O46" s="18"/>
    </row>
    <row r="47" spans="4:15" ht="12">
      <c r="D47" s="1" t="s">
        <v>98</v>
      </c>
      <c r="N47" s="10"/>
      <c r="O47" s="18"/>
    </row>
    <row r="48" spans="4:15" ht="12">
      <c r="D48" s="1" t="s">
        <v>112</v>
      </c>
      <c r="N48" s="10"/>
      <c r="O48" s="18"/>
    </row>
    <row r="49" spans="4:15" ht="12">
      <c r="D49" s="1" t="s">
        <v>113</v>
      </c>
      <c r="N49" s="10"/>
      <c r="O49" s="18"/>
    </row>
    <row r="50" spans="4:14" ht="12">
      <c r="D50" s="1" t="s">
        <v>114</v>
      </c>
      <c r="N50" s="10"/>
    </row>
    <row r="51" spans="4:14" ht="12">
      <c r="D51" s="1" t="s">
        <v>115</v>
      </c>
      <c r="N51" s="10"/>
    </row>
    <row r="52" ht="12">
      <c r="N52" s="10"/>
    </row>
    <row r="53" ht="12">
      <c r="N53" s="10"/>
    </row>
    <row r="60" ht="12">
      <c r="A60" s="1" t="s">
        <v>116</v>
      </c>
    </row>
    <row r="61" ht="12">
      <c r="A61" s="11"/>
    </row>
    <row r="62" ht="12">
      <c r="A62" s="1" t="s">
        <v>117</v>
      </c>
    </row>
    <row r="63" ht="12">
      <c r="A63" s="1" t="s">
        <v>118</v>
      </c>
    </row>
    <row r="64" ht="12">
      <c r="A64" s="1" t="s">
        <v>119</v>
      </c>
    </row>
    <row r="65" ht="12">
      <c r="A65" s="1" t="s">
        <v>120</v>
      </c>
    </row>
    <row r="66" ht="12">
      <c r="A66" s="1" t="s">
        <v>121</v>
      </c>
    </row>
    <row r="68" ht="12">
      <c r="A68" s="1" t="s">
        <v>122</v>
      </c>
    </row>
    <row r="69" ht="12">
      <c r="A69" s="1" t="s">
        <v>123</v>
      </c>
    </row>
    <row r="70" ht="12">
      <c r="A70" s="1" t="s">
        <v>124</v>
      </c>
    </row>
    <row r="71" ht="12">
      <c r="A71" s="1" t="s">
        <v>125</v>
      </c>
    </row>
    <row r="72" ht="12">
      <c r="A72" s="1" t="s">
        <v>126</v>
      </c>
    </row>
    <row r="73" ht="12">
      <c r="A73" s="1" t="s">
        <v>127</v>
      </c>
    </row>
    <row r="76" ht="12">
      <c r="A76" s="1" t="s">
        <v>128</v>
      </c>
    </row>
    <row r="77" ht="12">
      <c r="A77" s="1" t="s">
        <v>129</v>
      </c>
    </row>
    <row r="79" ht="12">
      <c r="A79" s="17" t="s">
        <v>130</v>
      </c>
    </row>
    <row r="80" ht="12">
      <c r="A80" s="17" t="s">
        <v>131</v>
      </c>
    </row>
    <row r="82" spans="1:15" ht="12">
      <c r="A82" s="1" t="s">
        <v>132</v>
      </c>
      <c r="N82" s="11"/>
      <c r="O82" s="18"/>
    </row>
    <row r="83" ht="12">
      <c r="A83" s="1" t="s">
        <v>133</v>
      </c>
    </row>
    <row r="84" ht="12">
      <c r="A84" s="1" t="s">
        <v>134</v>
      </c>
    </row>
    <row r="85" ht="12">
      <c r="A85" s="1" t="s">
        <v>135</v>
      </c>
    </row>
    <row r="86" ht="12">
      <c r="A86" s="1" t="s">
        <v>136</v>
      </c>
    </row>
    <row r="88" ht="12">
      <c r="A88" s="1" t="s">
        <v>137</v>
      </c>
    </row>
    <row r="89" ht="12">
      <c r="A89" s="1" t="s">
        <v>138</v>
      </c>
    </row>
    <row r="90" ht="12">
      <c r="A90" s="1" t="s">
        <v>139</v>
      </c>
    </row>
    <row r="92" ht="12">
      <c r="A92" s="1" t="s">
        <v>140</v>
      </c>
    </row>
    <row r="93" ht="12">
      <c r="A93" s="1" t="s">
        <v>141</v>
      </c>
    </row>
    <row r="94" ht="12">
      <c r="A94" s="1" t="s">
        <v>142</v>
      </c>
    </row>
    <row r="96" ht="12">
      <c r="A96" s="1" t="s">
        <v>143</v>
      </c>
    </row>
    <row r="97" ht="12">
      <c r="A97" s="1" t="s">
        <v>144</v>
      </c>
    </row>
    <row r="99" ht="12">
      <c r="A99" s="17" t="s">
        <v>145</v>
      </c>
    </row>
    <row r="102" spans="14:15" ht="12">
      <c r="N102" s="11"/>
      <c r="O102" s="18"/>
    </row>
    <row r="122" spans="14:15" ht="12">
      <c r="N122" s="11"/>
      <c r="O122" s="18"/>
    </row>
    <row r="135" spans="14:15" ht="12">
      <c r="N135" s="11"/>
      <c r="O135" s="18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2001-02-04T04:31:22Z</dcterms:created>
  <dcterms:modified xsi:type="dcterms:W3CDTF">2007-02-01T01:54:18Z</dcterms:modified>
  <cp:category/>
  <cp:version/>
  <cp:contentType/>
  <cp:contentStatus/>
</cp:coreProperties>
</file>